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10" windowWidth="12120" windowHeight="7100" tabRatio="601" firstSheet="6" activeTab="10"/>
  </bookViews>
  <sheets>
    <sheet name="січень" sheetId="1" r:id="rId1"/>
    <sheet name="лютий" sheetId="2" r:id="rId2"/>
    <sheet name="березень" sheetId="3" r:id="rId3"/>
    <sheet name="квітень" sheetId="4" r:id="rId4"/>
    <sheet name="травень" sheetId="5" r:id="rId5"/>
    <sheet name="червень" sheetId="6" r:id="rId6"/>
    <sheet name="липень" sheetId="7" r:id="rId7"/>
    <sheet name="серпень" sheetId="8" r:id="rId8"/>
    <sheet name="вересень" sheetId="9" r:id="rId9"/>
    <sheet name="жовтень" sheetId="10" r:id="rId10"/>
    <sheet name="листопад" sheetId="11" r:id="rId11"/>
    <sheet name="з початку року" sheetId="12" r:id="rId12"/>
    <sheet name="уточнення планових показників" sheetId="13" r:id="rId13"/>
  </sheets>
  <externalReferences>
    <externalReference r:id="rId16"/>
    <externalReference r:id="rId17"/>
    <externalReference r:id="rId18"/>
  </externalReferences>
  <definedNames>
    <definedName name="_xlnm.Print_Area" localSheetId="11">'з початку року'!$A$1:$P$47</definedName>
  </definedNames>
  <calcPr fullCalcOnLoad="1"/>
</workbook>
</file>

<file path=xl/sharedStrings.xml><?xml version="1.0" encoding="utf-8"?>
<sst xmlns="http://schemas.openxmlformats.org/spreadsheetml/2006/main" count="429" uniqueCount="130">
  <si>
    <t>Дата</t>
  </si>
  <si>
    <t>Податок з доходів фізичних осіб</t>
  </si>
  <si>
    <t>Плата за землю</t>
  </si>
  <si>
    <t>Єдиний податок</t>
  </si>
  <si>
    <t>Плата за оренду майна</t>
  </si>
  <si>
    <t>Інші платежі</t>
  </si>
  <si>
    <t>Відсоток виконання до прогнозу</t>
  </si>
  <si>
    <t>ПДФО</t>
  </si>
  <si>
    <t>Всього доходів</t>
  </si>
  <si>
    <t>березень</t>
  </si>
  <si>
    <t>листопад</t>
  </si>
  <si>
    <t>грудень</t>
  </si>
  <si>
    <t>січень</t>
  </si>
  <si>
    <t>лютий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</si>
  <si>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</si>
  <si>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</si>
  <si>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</si>
  <si>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</si>
  <si>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</si>
  <si>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</si>
  <si>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</si>
  <si>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 xml:space="preserve">всього </t>
  </si>
  <si>
    <t xml:space="preserve"> </t>
  </si>
  <si>
    <t>факт</t>
  </si>
  <si>
    <t>відхилення</t>
  </si>
  <si>
    <t xml:space="preserve"> Продаж землі </t>
  </si>
  <si>
    <t xml:space="preserve">Приватизація майна </t>
  </si>
  <si>
    <t xml:space="preserve">Всього </t>
  </si>
  <si>
    <t>всього</t>
  </si>
  <si>
    <r>
      <t xml:space="preserve">бюджету розвитку </t>
    </r>
    <r>
      <rPr>
        <u val="single"/>
        <sz val="12"/>
        <color indexed="10"/>
        <rFont val="Arial Cyr"/>
        <family val="0"/>
      </rPr>
      <t xml:space="preserve"> </t>
    </r>
    <r>
      <rPr>
        <u val="single"/>
        <sz val="8"/>
        <color indexed="10"/>
        <rFont val="Arial Cyr"/>
        <family val="0"/>
      </rPr>
      <t>(тис.грн.)</t>
    </r>
  </si>
  <si>
    <t>Розміщено на депозит</t>
  </si>
  <si>
    <r>
      <t xml:space="preserve"> бюджет розвитку </t>
    </r>
    <r>
      <rPr>
        <sz val="8"/>
        <color indexed="10"/>
        <rFont val="Arial Cyr"/>
        <family val="0"/>
      </rPr>
      <t>(тис.грн.)</t>
    </r>
  </si>
  <si>
    <t>розміщено на депозит (тис.грн.)</t>
  </si>
  <si>
    <t xml:space="preserve">Залишок коштів  </t>
  </si>
  <si>
    <t>в тому числі:</t>
  </si>
  <si>
    <t>податки</t>
  </si>
  <si>
    <t>всього податків (доходи бюджету розвитку, тис.грн.)</t>
  </si>
  <si>
    <t>облігації</t>
  </si>
  <si>
    <t>Пайова участь</t>
  </si>
  <si>
    <t>податки -</t>
  </si>
  <si>
    <t>випуск облігацій-</t>
  </si>
  <si>
    <t>Податок на нерухоме майно</t>
  </si>
  <si>
    <t>Акцизний податок</t>
  </si>
  <si>
    <r>
      <t xml:space="preserve">надходження від </t>
    </r>
    <r>
      <rPr>
        <b/>
        <sz val="10"/>
        <rFont val="Times New Roman"/>
        <family val="1"/>
      </rPr>
      <t xml:space="preserve">продажу землі </t>
    </r>
    <r>
      <rPr>
        <sz val="10"/>
        <rFont val="Times New Roman"/>
        <family val="1"/>
      </rPr>
      <t>(тис.грн.)</t>
    </r>
  </si>
  <si>
    <r>
      <t>пайова участь</t>
    </r>
    <r>
      <rPr>
        <sz val="10"/>
        <rFont val="Times New Roman"/>
        <family val="1"/>
      </rPr>
      <t xml:space="preserve"> у розвитку інфраструктури м. Черкаси (тис.грн.)</t>
    </r>
  </si>
  <si>
    <t>субвенція-</t>
  </si>
  <si>
    <t>субвенції</t>
  </si>
  <si>
    <t>Гарантії, надані міськими радами</t>
  </si>
  <si>
    <t>Фактичні надходження (січень)</t>
  </si>
  <si>
    <r>
      <t xml:space="preserve">надходження від </t>
    </r>
    <r>
      <rPr>
        <b/>
        <sz val="10"/>
        <rFont val="Times New Roman"/>
        <family val="1"/>
      </rPr>
      <t>відчудження майна</t>
    </r>
    <r>
      <rPr>
        <sz val="10"/>
        <rFont val="Times New Roman"/>
        <family val="1"/>
      </rPr>
      <t xml:space="preserve"> (тис.грн.)</t>
    </r>
  </si>
  <si>
    <t>Плата за надання інших адмінпослуг</t>
  </si>
  <si>
    <t>Уточнений розпис доходів</t>
  </si>
  <si>
    <r>
      <t xml:space="preserve">плата за </t>
    </r>
    <r>
      <rPr>
        <b/>
        <sz val="10"/>
        <rFont val="Times New Roman"/>
        <family val="1"/>
      </rPr>
      <t>гарантії,</t>
    </r>
    <r>
      <rPr>
        <sz val="10"/>
        <rFont val="Times New Roman"/>
        <family val="1"/>
      </rPr>
      <t xml:space="preserve"> надані міськими радами </t>
    </r>
  </si>
  <si>
    <t xml:space="preserve">Продаж землі </t>
  </si>
  <si>
    <t>Відчудження майна</t>
  </si>
  <si>
    <t xml:space="preserve">Пайова участь </t>
  </si>
  <si>
    <t>Плата за гарантії</t>
  </si>
  <si>
    <t>Розміщення тимч. вільних коштів</t>
  </si>
  <si>
    <t>Плата за розміщення тимчасово вільних коштів</t>
  </si>
  <si>
    <t>УТОЧНЕНИЙ ПЛАН НА  2017 рік</t>
  </si>
  <si>
    <t>Реклама, пайова участь(благоустрій), повернення</t>
  </si>
  <si>
    <t xml:space="preserve">  +  -</t>
  </si>
  <si>
    <t>в  т.ч  акциз на алкоголь та тютюн</t>
  </si>
  <si>
    <t>в  т.ч  акциз на пальне (вироблене та ввезене)</t>
  </si>
  <si>
    <t>Акцизний податок (всього)</t>
  </si>
  <si>
    <t>Динаміка надходжень податків та неподаткових платежів за січень 2018 року</t>
  </si>
  <si>
    <t xml:space="preserve">Динаміка надходжень до бюджету розвитку за січень 2018 р. </t>
  </si>
  <si>
    <t>Аналіз планових показників надходжень до загального фонду міського бюджету  2018 рік</t>
  </si>
  <si>
    <t>00.00.2018</t>
  </si>
  <si>
    <r>
      <t xml:space="preserve">Прогноз </t>
    </r>
    <r>
      <rPr>
        <sz val="10"/>
        <rFont val="Times New Roman"/>
        <family val="1"/>
      </rPr>
      <t xml:space="preserve">надходжень </t>
    </r>
  </si>
  <si>
    <t>станом на 01.02.2018</t>
  </si>
  <si>
    <r>
      <t xml:space="preserve">станом на 01.02.2018р.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</si>
  <si>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лютий 2018 року</t>
  </si>
  <si>
    <t xml:space="preserve">Динаміка надходжень до бюджету розвитку за лютий 2018 р. </t>
  </si>
  <si>
    <t>Фактичні надходження (лютий)</t>
  </si>
  <si>
    <t>Розпис доходів ЗФ на 2018 рк</t>
  </si>
  <si>
    <r>
      <t xml:space="preserve">Уточнений прогноз </t>
    </r>
    <r>
      <rPr>
        <sz val="10"/>
        <rFont val="Times New Roman"/>
        <family val="1"/>
      </rPr>
      <t xml:space="preserve">надходжень </t>
    </r>
  </si>
  <si>
    <t>станом на 01.03.2018</t>
  </si>
  <si>
    <r>
      <t xml:space="preserve">станом на 01.03.2018р.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</si>
  <si>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березень 2018 року</t>
  </si>
  <si>
    <t>Фактичні надходження (березень)</t>
  </si>
  <si>
    <t xml:space="preserve">Динаміка надходжень до бюджету розвитку за березень 2018 р. </t>
  </si>
  <si>
    <t>станом на 01.04.2018</t>
  </si>
  <si>
    <r>
      <t xml:space="preserve">станом на 01.04.2018р.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</si>
  <si>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квітень 2018 року</t>
  </si>
  <si>
    <t xml:space="preserve">Динаміка надходжень до бюджету розвитку за квітень 2018 р. </t>
  </si>
  <si>
    <t>Фактичні надходження (квітень)</t>
  </si>
  <si>
    <t>станом на 01.05.2018</t>
  </si>
  <si>
    <r>
      <t xml:space="preserve">станом на 01.05.2018р.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</si>
  <si>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травень 2018 року</t>
  </si>
  <si>
    <t xml:space="preserve">Динаміка надходжень до бюджету розвитку за травень 2018 р. </t>
  </si>
  <si>
    <t>Фактичні надходження (травень)</t>
  </si>
  <si>
    <t>станом на 01.06.2018</t>
  </si>
  <si>
    <r>
      <t xml:space="preserve">станом на 01.06.2018р.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</si>
  <si>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червень 2018 року</t>
  </si>
  <si>
    <t>Фактичні надходження (червень)</t>
  </si>
  <si>
    <t xml:space="preserve">Динаміка надходжень до бюджету розвитку за червень 2018 р. </t>
  </si>
  <si>
    <t>станом на 01.07.2018</t>
  </si>
  <si>
    <r>
      <t xml:space="preserve">станом на 01.07.2018р.           </t>
    </r>
    <r>
      <rPr>
        <sz val="10"/>
        <rFont val="Arial Cyr"/>
        <family val="0"/>
      </rPr>
      <t xml:space="preserve">  ( тис.грн.)</t>
    </r>
  </si>
  <si>
    <t>факт  на 01.07.18</t>
  </si>
  <si>
    <t>Динаміка надходжень податків та неподаткових платежів за липень 2018 року</t>
  </si>
  <si>
    <t>Фактичні надходження (липень)</t>
  </si>
  <si>
    <t xml:space="preserve">Динаміка надходжень до бюджету розвитку за липень 2018 р. </t>
  </si>
  <si>
    <t>Помилкові</t>
  </si>
  <si>
    <t>станом на 01.08.2018</t>
  </si>
  <si>
    <r>
      <t xml:space="preserve">станом на 01.08.2018р.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</si>
  <si>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серпень 2018 року</t>
  </si>
  <si>
    <t>Фактичні надходження (серпень)</t>
  </si>
  <si>
    <t xml:space="preserve">Динаміка надходжень до бюджету розвитку за серпень 2018 р. </t>
  </si>
  <si>
    <t>станом на 31.08.2018</t>
  </si>
  <si>
    <r>
      <t xml:space="preserve">станом на 01.09.2018р.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</si>
  <si>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вересень 2018 року</t>
  </si>
  <si>
    <t>Фактичні надходження (вересень)</t>
  </si>
  <si>
    <t xml:space="preserve">Динаміка надходжень до бюджету розвитку за вересень 2018 р. </t>
  </si>
  <si>
    <t>станом на 01.10.2018</t>
  </si>
  <si>
    <r>
      <t xml:space="preserve">станом на 01.10.2018р.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</si>
  <si>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жовтень 2018 року</t>
  </si>
  <si>
    <t>Фактичні надходження (жовтень)</t>
  </si>
  <si>
    <t xml:space="preserve">Динаміка надходжень до бюджету розвитку за жовтень 2018 р. </t>
  </si>
  <si>
    <t>станом на 01.11.2018</t>
  </si>
  <si>
    <r>
      <t xml:space="preserve">станом на 11.11.2018р.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</si>
  <si>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листопад 2018 року</t>
  </si>
  <si>
    <t>Фактичні надходження (листопад)</t>
  </si>
  <si>
    <t xml:space="preserve">Динаміка надходжень до бюджету розвитку за листопад 2018 р. </t>
  </si>
  <si>
    <t>план на січень-листопад 2018р.</t>
  </si>
  <si>
    <t>станом на 12.11.2018</t>
  </si>
  <si>
    <r>
      <t xml:space="preserve">станом на 12.11.2018р.           </t>
    </r>
    <r>
      <rPr>
        <sz val="10"/>
        <rFont val="Arial Cyr"/>
        <family val="0"/>
      </rPr>
      <t xml:space="preserve">  ( тис.грн.)</t>
    </r>
  </si>
  <si>
    <r>
      <t>Надходження податків до бюджету розвитку станом на</t>
    </r>
    <r>
      <rPr>
        <b/>
        <sz val="12"/>
        <color indexed="10"/>
        <rFont val="Times New Roman"/>
        <family val="1"/>
      </rPr>
      <t xml:space="preserve"> 12</t>
    </r>
    <r>
      <rPr>
        <b/>
        <sz val="12"/>
        <color indexed="10"/>
        <rFont val="Times New Roman"/>
        <family val="1"/>
      </rPr>
      <t>.11.2018р.</t>
    </r>
  </si>
  <si>
    <r>
      <t>залишок до розподілу бюджету розвитку  станом на</t>
    </r>
    <r>
      <rPr>
        <b/>
        <sz val="10"/>
        <color indexed="10"/>
        <rFont val="Times New Roman"/>
        <family val="1"/>
      </rPr>
      <t xml:space="preserve"> 12.11.2018</t>
    </r>
    <r>
      <rPr>
        <sz val="10"/>
        <rFont val="Times New Roman"/>
        <family val="1"/>
      </rPr>
      <t xml:space="preserve"> (тис.грн.)</t>
    </r>
  </si>
  <si>
    <t>Зміни до   розпису доходів станом на 12.11.2018р. :</t>
  </si>
</sst>
</file>

<file path=xl/styles.xml><?xml version="1.0" encoding="utf-8"?>
<styleSheet xmlns="http://schemas.openxmlformats.org/spreadsheetml/2006/main">
  <numFmts count="3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dd/mm/yy"/>
    <numFmt numFmtId="182" formatCode="d/m"/>
    <numFmt numFmtId="183" formatCode="0.000"/>
    <numFmt numFmtId="184" formatCode="0.0%"/>
    <numFmt numFmtId="185" formatCode="#,##0.0"/>
    <numFmt numFmtId="186" formatCode="mmm/yyyy"/>
    <numFmt numFmtId="187" formatCode="#0.00"/>
    <numFmt numFmtId="188" formatCode="[$-422]d\ mmmm\ yyyy&quot; р.&quot;"/>
    <numFmt numFmtId="189" formatCode="dd\.mm\.yyyy;@"/>
    <numFmt numFmtId="190" formatCode="dd\.mm\.yy;@"/>
  </numFmts>
  <fonts count="90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14"/>
      <name val="Arial Cyr"/>
      <family val="2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3"/>
      <color indexed="10"/>
      <name val="Times New Roman"/>
      <family val="1"/>
    </font>
    <font>
      <b/>
      <u val="single"/>
      <sz val="12"/>
      <color indexed="10"/>
      <name val="Arial Cyr"/>
      <family val="0"/>
    </font>
    <font>
      <b/>
      <sz val="12"/>
      <color indexed="10"/>
      <name val="Arial Cyr"/>
      <family val="0"/>
    </font>
    <font>
      <b/>
      <i/>
      <sz val="10"/>
      <name val="Arial Cyr"/>
      <family val="0"/>
    </font>
    <font>
      <i/>
      <sz val="9"/>
      <name val="Arial Cyr"/>
      <family val="0"/>
    </font>
    <font>
      <b/>
      <i/>
      <sz val="9"/>
      <name val="Arial Cyr"/>
      <family val="0"/>
    </font>
    <font>
      <u val="single"/>
      <sz val="12"/>
      <color indexed="10"/>
      <name val="Arial Cyr"/>
      <family val="0"/>
    </font>
    <font>
      <u val="single"/>
      <sz val="8"/>
      <color indexed="10"/>
      <name val="Arial Cyr"/>
      <family val="0"/>
    </font>
    <font>
      <sz val="8"/>
      <color indexed="10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sz val="21.75"/>
      <color indexed="8"/>
      <name val="Arial Cyr"/>
      <family val="0"/>
    </font>
    <font>
      <sz val="8.75"/>
      <color indexed="8"/>
      <name val="Arial Cyr"/>
      <family val="0"/>
    </font>
    <font>
      <sz val="8"/>
      <color indexed="8"/>
      <name val="Arial Cyr"/>
      <family val="0"/>
    </font>
    <font>
      <b/>
      <u val="single"/>
      <sz val="10"/>
      <name val="Times New Roman"/>
      <family val="1"/>
    </font>
    <font>
      <b/>
      <sz val="8"/>
      <color indexed="8"/>
      <name val="Arial Cyr"/>
      <family val="0"/>
    </font>
    <font>
      <sz val="9"/>
      <name val="Times New Roman"/>
      <family val="1"/>
    </font>
    <font>
      <i/>
      <sz val="10"/>
      <name val="Times New Roman"/>
      <family val="1"/>
    </font>
    <font>
      <i/>
      <sz val="8"/>
      <name val="Times New Roman"/>
      <family val="1"/>
    </font>
    <font>
      <b/>
      <sz val="12"/>
      <color indexed="10"/>
      <name val="Times New Roman"/>
      <family val="1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0"/>
      <color indexed="8"/>
      <name val="Arial"/>
      <family val="2"/>
    </font>
    <font>
      <sz val="7"/>
      <color indexed="8"/>
      <name val="Times New Roman"/>
      <family val="1"/>
    </font>
    <font>
      <sz val="10"/>
      <color indexed="8"/>
      <name val="Times New Roman"/>
      <family val="1"/>
    </font>
    <font>
      <sz val="1.05"/>
      <color indexed="8"/>
      <name val="Times New Roman"/>
      <family val="1"/>
    </font>
    <font>
      <sz val="8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9"/>
      <color indexed="8"/>
      <name val="Calibri"/>
      <family val="2"/>
    </font>
    <font>
      <sz val="1.4"/>
      <color indexed="8"/>
      <name val="Times New Roman"/>
      <family val="1"/>
    </font>
    <font>
      <sz val="2.55"/>
      <color indexed="8"/>
      <name val="Times New Roman"/>
      <family val="1"/>
    </font>
    <font>
      <sz val="6.8"/>
      <color indexed="8"/>
      <name val="Times New Roman"/>
      <family val="1"/>
    </font>
    <font>
      <sz val="7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0"/>
      <color indexed="8"/>
      <name val="Arial Cyr"/>
      <family val="0"/>
    </font>
    <font>
      <b/>
      <sz val="15"/>
      <color indexed="8"/>
      <name val="Times New Roman"/>
      <family val="1"/>
    </font>
    <font>
      <sz val="10"/>
      <color indexed="12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Arial Cyr"/>
      <family val="0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2" fillId="2" borderId="0" applyNumberFormat="0" applyBorder="0" applyAlignment="0" applyProtection="0"/>
    <xf numFmtId="0" fontId="72" fillId="3" borderId="0" applyNumberFormat="0" applyBorder="0" applyAlignment="0" applyProtection="0"/>
    <xf numFmtId="0" fontId="72" fillId="4" borderId="0" applyNumberFormat="0" applyBorder="0" applyAlignment="0" applyProtection="0"/>
    <xf numFmtId="0" fontId="72" fillId="5" borderId="0" applyNumberFormat="0" applyBorder="0" applyAlignment="0" applyProtection="0"/>
    <xf numFmtId="0" fontId="72" fillId="6" borderId="0" applyNumberFormat="0" applyBorder="0" applyAlignment="0" applyProtection="0"/>
    <xf numFmtId="0" fontId="72" fillId="7" borderId="0" applyNumberFormat="0" applyBorder="0" applyAlignment="0" applyProtection="0"/>
    <xf numFmtId="0" fontId="72" fillId="8" borderId="0" applyNumberFormat="0" applyBorder="0" applyAlignment="0" applyProtection="0"/>
    <xf numFmtId="0" fontId="72" fillId="9" borderId="0" applyNumberFormat="0" applyBorder="0" applyAlignment="0" applyProtection="0"/>
    <xf numFmtId="0" fontId="72" fillId="10" borderId="0" applyNumberFormat="0" applyBorder="0" applyAlignment="0" applyProtection="0"/>
    <xf numFmtId="0" fontId="72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3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0" borderId="0" applyNumberFormat="0" applyBorder="0" applyAlignment="0" applyProtection="0"/>
    <xf numFmtId="0" fontId="73" fillId="16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3" fillId="19" borderId="0" applyNumberFormat="0" applyBorder="0" applyAlignment="0" applyProtection="0"/>
    <xf numFmtId="0" fontId="73" fillId="20" borderId="0" applyNumberFormat="0" applyBorder="0" applyAlignment="0" applyProtection="0"/>
    <xf numFmtId="0" fontId="73" fillId="21" borderId="0" applyNumberFormat="0" applyBorder="0" applyAlignment="0" applyProtection="0"/>
    <xf numFmtId="0" fontId="73" fillId="22" borderId="0" applyNumberFormat="0" applyBorder="0" applyAlignment="0" applyProtection="0"/>
    <xf numFmtId="0" fontId="73" fillId="23" borderId="0" applyNumberFormat="0" applyBorder="0" applyAlignment="0" applyProtection="0"/>
    <xf numFmtId="0" fontId="73" fillId="24" borderId="0" applyNumberFormat="0" applyBorder="0" applyAlignment="0" applyProtection="0"/>
    <xf numFmtId="0" fontId="74" fillId="25" borderId="1" applyNumberFormat="0" applyAlignment="0" applyProtection="0"/>
    <xf numFmtId="0" fontId="75" fillId="26" borderId="2" applyNumberFormat="0" applyAlignment="0" applyProtection="0"/>
    <xf numFmtId="0" fontId="76" fillId="26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7" fillId="0" borderId="3" applyNumberFormat="0" applyFill="0" applyAlignment="0" applyProtection="0"/>
    <xf numFmtId="0" fontId="78" fillId="0" borderId="4" applyNumberFormat="0" applyFill="0" applyAlignment="0" applyProtection="0"/>
    <xf numFmtId="0" fontId="79" fillId="0" borderId="5" applyNumberFormat="0" applyFill="0" applyAlignment="0" applyProtection="0"/>
    <xf numFmtId="0" fontId="79" fillId="0" borderId="0" applyNumberFormat="0" applyFill="0" applyBorder="0" applyAlignment="0" applyProtection="0"/>
    <xf numFmtId="0" fontId="80" fillId="0" borderId="6" applyNumberFormat="0" applyFill="0" applyAlignment="0" applyProtection="0"/>
    <xf numFmtId="0" fontId="81" fillId="27" borderId="7" applyNumberFormat="0" applyAlignment="0" applyProtection="0"/>
    <xf numFmtId="0" fontId="82" fillId="0" borderId="0" applyNumberFormat="0" applyFill="0" applyBorder="0" applyAlignment="0" applyProtection="0"/>
    <xf numFmtId="0" fontId="83" fillId="28" borderId="0" applyNumberFormat="0" applyBorder="0" applyAlignment="0" applyProtection="0"/>
    <xf numFmtId="0" fontId="72" fillId="0" borderId="0">
      <alignment/>
      <protection/>
    </xf>
    <xf numFmtId="0" fontId="6" fillId="0" borderId="0" applyNumberFormat="0" applyFill="0" applyBorder="0" applyAlignment="0" applyProtection="0"/>
    <xf numFmtId="0" fontId="84" fillId="29" borderId="0" applyNumberFormat="0" applyBorder="0" applyAlignment="0" applyProtection="0"/>
    <xf numFmtId="0" fontId="8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86" fillId="0" borderId="9" applyNumberFormat="0" applyFill="0" applyAlignment="0" applyProtection="0"/>
    <xf numFmtId="0" fontId="8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88" fillId="31" borderId="0" applyNumberFormat="0" applyBorder="0" applyAlignment="0" applyProtection="0"/>
  </cellStyleXfs>
  <cellXfs count="189">
    <xf numFmtId="0" fontId="0" fillId="0" borderId="0" xfId="0" applyAlignment="1">
      <alignment/>
    </xf>
    <xf numFmtId="0" fontId="1" fillId="0" borderId="0" xfId="0" applyFont="1" applyAlignment="1">
      <alignment/>
    </xf>
    <xf numFmtId="180" fontId="1" fillId="0" borderId="0" xfId="0" applyNumberFormat="1" applyFont="1" applyAlignment="1">
      <alignment/>
    </xf>
    <xf numFmtId="9" fontId="2" fillId="0" borderId="10" xfId="58" applyFont="1" applyBorder="1" applyAlignment="1">
      <alignment/>
    </xf>
    <xf numFmtId="0" fontId="1" fillId="0" borderId="0" xfId="0" applyFont="1" applyBorder="1" applyAlignment="1">
      <alignment wrapText="1"/>
    </xf>
    <xf numFmtId="180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1" xfId="0" applyBorder="1" applyAlignment="1">
      <alignment/>
    </xf>
    <xf numFmtId="185" fontId="1" fillId="0" borderId="0" xfId="0" applyNumberFormat="1" applyFont="1" applyAlignment="1">
      <alignment/>
    </xf>
    <xf numFmtId="181" fontId="2" fillId="0" borderId="12" xfId="0" applyNumberFormat="1" applyFont="1" applyFill="1" applyBorder="1" applyAlignment="1">
      <alignment horizontal="center"/>
    </xf>
    <xf numFmtId="185" fontId="0" fillId="0" borderId="13" xfId="0" applyNumberFormat="1" applyBorder="1" applyAlignment="1">
      <alignment/>
    </xf>
    <xf numFmtId="185" fontId="1" fillId="0" borderId="0" xfId="0" applyNumberFormat="1" applyFont="1" applyBorder="1" applyAlignment="1">
      <alignment/>
    </xf>
    <xf numFmtId="0" fontId="7" fillId="0" borderId="12" xfId="0" applyFont="1" applyBorder="1" applyAlignment="1">
      <alignment wrapText="1"/>
    </xf>
    <xf numFmtId="185" fontId="9" fillId="0" borderId="0" xfId="0" applyNumberFormat="1" applyFont="1" applyAlignment="1">
      <alignment/>
    </xf>
    <xf numFmtId="185" fontId="0" fillId="0" borderId="0" xfId="0" applyNumberFormat="1" applyAlignment="1">
      <alignment/>
    </xf>
    <xf numFmtId="185" fontId="7" fillId="0" borderId="11" xfId="0" applyNumberFormat="1" applyFont="1" applyBorder="1" applyAlignment="1">
      <alignment/>
    </xf>
    <xf numFmtId="185" fontId="8" fillId="4" borderId="11" xfId="0" applyNumberFormat="1" applyFont="1" applyFill="1" applyBorder="1" applyAlignment="1">
      <alignment/>
    </xf>
    <xf numFmtId="185" fontId="0" fillId="0" borderId="11" xfId="0" applyNumberForma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14" fontId="17" fillId="0" borderId="14" xfId="0" applyNumberFormat="1" applyFont="1" applyBorder="1" applyAlignment="1">
      <alignment horizontal="right"/>
    </xf>
    <xf numFmtId="185" fontId="17" fillId="0" borderId="13" xfId="0" applyNumberFormat="1" applyFont="1" applyBorder="1" applyAlignment="1">
      <alignment/>
    </xf>
    <xf numFmtId="185" fontId="18" fillId="0" borderId="13" xfId="0" applyNumberFormat="1" applyFont="1" applyBorder="1" applyAlignment="1">
      <alignment/>
    </xf>
    <xf numFmtId="185" fontId="1" fillId="0" borderId="0" xfId="0" applyNumberFormat="1" applyFont="1" applyFill="1" applyBorder="1" applyAlignment="1" applyProtection="1">
      <alignment horizontal="right"/>
      <protection/>
    </xf>
    <xf numFmtId="185" fontId="1" fillId="0" borderId="11" xfId="0" applyNumberFormat="1" applyFont="1" applyBorder="1" applyAlignment="1">
      <alignment horizontal="center" vertical="center" wrapText="1"/>
    </xf>
    <xf numFmtId="185" fontId="22" fillId="0" borderId="15" xfId="0" applyNumberFormat="1" applyFont="1" applyBorder="1" applyAlignment="1">
      <alignment/>
    </xf>
    <xf numFmtId="185" fontId="7" fillId="0" borderId="13" xfId="0" applyNumberFormat="1" applyFont="1" applyBorder="1" applyAlignment="1">
      <alignment horizontal="center"/>
    </xf>
    <xf numFmtId="185" fontId="7" fillId="0" borderId="16" xfId="0" applyNumberFormat="1" applyFont="1" applyBorder="1" applyAlignment="1">
      <alignment horizontal="center"/>
    </xf>
    <xf numFmtId="0" fontId="23" fillId="0" borderId="11" xfId="0" applyFont="1" applyBorder="1" applyAlignment="1">
      <alignment/>
    </xf>
    <xf numFmtId="0" fontId="24" fillId="0" borderId="11" xfId="0" applyFont="1" applyBorder="1" applyAlignment="1">
      <alignment horizontal="right"/>
    </xf>
    <xf numFmtId="185" fontId="24" fillId="0" borderId="11" xfId="0" applyNumberFormat="1" applyFont="1" applyBorder="1" applyAlignment="1">
      <alignment/>
    </xf>
    <xf numFmtId="0" fontId="1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85" fontId="12" fillId="0" borderId="17" xfId="0" applyNumberFormat="1" applyFont="1" applyBorder="1" applyAlignment="1">
      <alignment horizont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85" fontId="1" fillId="0" borderId="11" xfId="0" applyNumberFormat="1" applyFont="1" applyBorder="1" applyAlignment="1">
      <alignment horizontal="center" vertical="center" wrapText="1"/>
    </xf>
    <xf numFmtId="185" fontId="10" fillId="0" borderId="15" xfId="0" applyNumberFormat="1" applyFont="1" applyBorder="1" applyAlignment="1">
      <alignment horizontal="center" vertical="center"/>
    </xf>
    <xf numFmtId="185" fontId="10" fillId="0" borderId="16" xfId="0" applyNumberFormat="1" applyFont="1" applyBorder="1" applyAlignment="1">
      <alignment horizontal="center" vertical="center"/>
    </xf>
    <xf numFmtId="4" fontId="24" fillId="0" borderId="11" xfId="0" applyNumberFormat="1" applyFont="1" applyBorder="1" applyAlignment="1">
      <alignment/>
    </xf>
    <xf numFmtId="4" fontId="1" fillId="0" borderId="11" xfId="0" applyNumberFormat="1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185" fontId="15" fillId="0" borderId="0" xfId="0" applyNumberFormat="1" applyFont="1" applyBorder="1" applyAlignment="1">
      <alignment horizontal="center" vertical="center"/>
    </xf>
    <xf numFmtId="0" fontId="14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4" fontId="24" fillId="0" borderId="0" xfId="0" applyNumberFormat="1" applyFont="1" applyBorder="1" applyAlignment="1">
      <alignment/>
    </xf>
    <xf numFmtId="0" fontId="24" fillId="0" borderId="0" xfId="0" applyFont="1" applyBorder="1" applyAlignment="1">
      <alignment/>
    </xf>
    <xf numFmtId="185" fontId="24" fillId="0" borderId="0" xfId="0" applyNumberFormat="1" applyFont="1" applyBorder="1" applyAlignment="1">
      <alignment/>
    </xf>
    <xf numFmtId="4" fontId="15" fillId="0" borderId="0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185" fontId="10" fillId="0" borderId="19" xfId="0" applyNumberFormat="1" applyFont="1" applyBorder="1" applyAlignment="1">
      <alignment horizontal="center" vertical="center"/>
    </xf>
    <xf numFmtId="0" fontId="0" fillId="0" borderId="19" xfId="0" applyBorder="1" applyAlignment="1">
      <alignment wrapText="1"/>
    </xf>
    <xf numFmtId="0" fontId="1" fillId="0" borderId="11" xfId="0" applyFont="1" applyFill="1" applyBorder="1" applyAlignment="1">
      <alignment horizontal="center" vertical="center" wrapText="1"/>
    </xf>
    <xf numFmtId="185" fontId="28" fillId="0" borderId="11" xfId="0" applyNumberFormat="1" applyFont="1" applyBorder="1" applyAlignment="1">
      <alignment horizontal="center" vertical="center" wrapText="1"/>
    </xf>
    <xf numFmtId="185" fontId="1" fillId="0" borderId="0" xfId="0" applyNumberFormat="1" applyFont="1" applyAlignment="1">
      <alignment horizontal="center" vertical="center" wrapText="1"/>
    </xf>
    <xf numFmtId="0" fontId="0" fillId="0" borderId="13" xfId="0" applyFont="1" applyBorder="1" applyAlignment="1">
      <alignment wrapText="1"/>
    </xf>
    <xf numFmtId="185" fontId="2" fillId="0" borderId="11" xfId="0" applyNumberFormat="1" applyFont="1" applyBorder="1" applyAlignment="1">
      <alignment/>
    </xf>
    <xf numFmtId="185" fontId="2" fillId="0" borderId="0" xfId="0" applyNumberFormat="1" applyFont="1" applyAlignment="1">
      <alignment/>
    </xf>
    <xf numFmtId="185" fontId="2" fillId="0" borderId="20" xfId="0" applyNumberFormat="1" applyFont="1" applyBorder="1" applyAlignment="1">
      <alignment/>
    </xf>
    <xf numFmtId="185" fontId="2" fillId="0" borderId="21" xfId="0" applyNumberFormat="1" applyFont="1" applyBorder="1" applyAlignment="1">
      <alignment/>
    </xf>
    <xf numFmtId="185" fontId="2" fillId="0" borderId="22" xfId="0" applyNumberFormat="1" applyFont="1" applyBorder="1" applyAlignment="1">
      <alignment/>
    </xf>
    <xf numFmtId="185" fontId="2" fillId="0" borderId="23" xfId="0" applyNumberFormat="1" applyFont="1" applyBorder="1" applyAlignment="1">
      <alignment/>
    </xf>
    <xf numFmtId="185" fontId="2" fillId="0" borderId="22" xfId="0" applyNumberFormat="1" applyFont="1" applyFill="1" applyBorder="1" applyAlignment="1">
      <alignment/>
    </xf>
    <xf numFmtId="185" fontId="2" fillId="0" borderId="11" xfId="0" applyNumberFormat="1" applyFont="1" applyFill="1" applyBorder="1" applyAlignment="1">
      <alignment/>
    </xf>
    <xf numFmtId="185" fontId="2" fillId="0" borderId="23" xfId="0" applyNumberFormat="1" applyFont="1" applyFill="1" applyBorder="1" applyAlignment="1">
      <alignment/>
    </xf>
    <xf numFmtId="185" fontId="2" fillId="0" borderId="18" xfId="0" applyNumberFormat="1" applyFont="1" applyBorder="1" applyAlignment="1">
      <alignment/>
    </xf>
    <xf numFmtId="185" fontId="10" fillId="0" borderId="24" xfId="0" applyNumberFormat="1" applyFont="1" applyBorder="1" applyAlignment="1">
      <alignment horizontal="center"/>
    </xf>
    <xf numFmtId="0" fontId="1" fillId="0" borderId="0" xfId="0" applyFont="1" applyAlignment="1">
      <alignment wrapText="1"/>
    </xf>
    <xf numFmtId="185" fontId="89" fillId="0" borderId="11" xfId="53" applyNumberFormat="1" applyFont="1" applyBorder="1">
      <alignment/>
      <protection/>
    </xf>
    <xf numFmtId="180" fontId="2" fillId="0" borderId="11" xfId="0" applyNumberFormat="1" applyFont="1" applyBorder="1" applyAlignment="1">
      <alignment/>
    </xf>
    <xf numFmtId="185" fontId="2" fillId="0" borderId="17" xfId="0" applyNumberFormat="1" applyFont="1" applyBorder="1" applyAlignment="1">
      <alignment/>
    </xf>
    <xf numFmtId="185" fontId="2" fillId="0" borderId="17" xfId="0" applyNumberFormat="1" applyFont="1" applyFill="1" applyBorder="1" applyAlignment="1">
      <alignment/>
    </xf>
    <xf numFmtId="180" fontId="2" fillId="0" borderId="25" xfId="0" applyNumberFormat="1" applyFont="1" applyFill="1" applyBorder="1" applyAlignment="1">
      <alignment/>
    </xf>
    <xf numFmtId="185" fontId="2" fillId="0" borderId="25" xfId="0" applyNumberFormat="1" applyFont="1" applyFill="1" applyBorder="1" applyAlignment="1">
      <alignment/>
    </xf>
    <xf numFmtId="16" fontId="10" fillId="0" borderId="26" xfId="0" applyNumberFormat="1" applyFont="1" applyBorder="1" applyAlignment="1">
      <alignment/>
    </xf>
    <xf numFmtId="185" fontId="10" fillId="0" borderId="27" xfId="0" applyNumberFormat="1" applyFont="1" applyBorder="1" applyAlignment="1">
      <alignment/>
    </xf>
    <xf numFmtId="185" fontId="10" fillId="0" borderId="27" xfId="0" applyNumberFormat="1" applyFont="1" applyBorder="1" applyAlignment="1">
      <alignment/>
    </xf>
    <xf numFmtId="184" fontId="10" fillId="0" borderId="28" xfId="0" applyNumberFormat="1" applyFont="1" applyBorder="1" applyAlignment="1">
      <alignment/>
    </xf>
    <xf numFmtId="0" fontId="2" fillId="0" borderId="0" xfId="0" applyFont="1" applyBorder="1" applyAlignment="1">
      <alignment wrapText="1"/>
    </xf>
    <xf numFmtId="185" fontId="0" fillId="0" borderId="0" xfId="0" applyNumberFormat="1" applyFill="1" applyAlignment="1">
      <alignment/>
    </xf>
    <xf numFmtId="0" fontId="30" fillId="0" borderId="11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185" fontId="2" fillId="0" borderId="33" xfId="0" applyNumberFormat="1" applyFont="1" applyBorder="1" applyAlignment="1">
      <alignment/>
    </xf>
    <xf numFmtId="185" fontId="2" fillId="0" borderId="34" xfId="0" applyNumberFormat="1" applyFont="1" applyBorder="1" applyAlignment="1">
      <alignment/>
    </xf>
    <xf numFmtId="185" fontId="2" fillId="0" borderId="35" xfId="0" applyNumberFormat="1" applyFont="1" applyBorder="1" applyAlignment="1">
      <alignment/>
    </xf>
    <xf numFmtId="185" fontId="2" fillId="0" borderId="36" xfId="0" applyNumberFormat="1" applyFont="1" applyBorder="1" applyAlignment="1">
      <alignment/>
    </xf>
    <xf numFmtId="185" fontId="2" fillId="0" borderId="37" xfId="0" applyNumberFormat="1" applyFont="1" applyBorder="1" applyAlignment="1">
      <alignment/>
    </xf>
    <xf numFmtId="185" fontId="2" fillId="0" borderId="15" xfId="0" applyNumberFormat="1" applyFont="1" applyBorder="1" applyAlignment="1">
      <alignment/>
    </xf>
    <xf numFmtId="185" fontId="2" fillId="0" borderId="38" xfId="0" applyNumberFormat="1" applyFont="1" applyBorder="1" applyAlignment="1">
      <alignment/>
    </xf>
    <xf numFmtId="185" fontId="2" fillId="0" borderId="39" xfId="0" applyNumberFormat="1" applyFont="1" applyBorder="1" applyAlignment="1">
      <alignment/>
    </xf>
    <xf numFmtId="185" fontId="2" fillId="0" borderId="40" xfId="0" applyNumberFormat="1" applyFont="1" applyBorder="1" applyAlignment="1">
      <alignment/>
    </xf>
    <xf numFmtId="185" fontId="2" fillId="0" borderId="13" xfId="0" applyNumberFormat="1" applyFont="1" applyBorder="1" applyAlignment="1">
      <alignment/>
    </xf>
    <xf numFmtId="185" fontId="2" fillId="0" borderId="41" xfId="0" applyNumberFormat="1" applyFont="1" applyBorder="1" applyAlignment="1">
      <alignment/>
    </xf>
    <xf numFmtId="185" fontId="31" fillId="0" borderId="11" xfId="0" applyNumberFormat="1" applyFont="1" applyBorder="1" applyAlignment="1">
      <alignment horizontal="center" vertical="center" wrapText="1"/>
    </xf>
    <xf numFmtId="185" fontId="32" fillId="0" borderId="11" xfId="0" applyNumberFormat="1" applyFont="1" applyBorder="1" applyAlignment="1">
      <alignment/>
    </xf>
    <xf numFmtId="185" fontId="31" fillId="0" borderId="27" xfId="0" applyNumberFormat="1" applyFont="1" applyBorder="1" applyAlignment="1">
      <alignment/>
    </xf>
    <xf numFmtId="190" fontId="2" fillId="0" borderId="12" xfId="0" applyNumberFormat="1" applyFont="1" applyFill="1" applyBorder="1" applyAlignment="1">
      <alignment horizontal="center"/>
    </xf>
    <xf numFmtId="185" fontId="0" fillId="32" borderId="0" xfId="0" applyNumberFormat="1" applyFill="1" applyAlignment="1">
      <alignment/>
    </xf>
    <xf numFmtId="185" fontId="2" fillId="0" borderId="42" xfId="0" applyNumberFormat="1" applyFont="1" applyBorder="1" applyAlignment="1">
      <alignment/>
    </xf>
    <xf numFmtId="185" fontId="10" fillId="0" borderId="43" xfId="0" applyNumberFormat="1" applyFont="1" applyBorder="1" applyAlignment="1">
      <alignment horizontal="center"/>
    </xf>
    <xf numFmtId="185" fontId="2" fillId="0" borderId="40" xfId="0" applyNumberFormat="1" applyFont="1" applyFill="1" applyBorder="1" applyAlignment="1">
      <alignment/>
    </xf>
    <xf numFmtId="185" fontId="2" fillId="0" borderId="13" xfId="0" applyNumberFormat="1" applyFont="1" applyFill="1" applyBorder="1" applyAlignment="1">
      <alignment/>
    </xf>
    <xf numFmtId="185" fontId="2" fillId="0" borderId="10" xfId="0" applyNumberFormat="1" applyFont="1" applyBorder="1" applyAlignment="1">
      <alignment/>
    </xf>
    <xf numFmtId="185" fontId="2" fillId="0" borderId="12" xfId="0" applyNumberFormat="1" applyFont="1" applyFill="1" applyBorder="1" applyAlignment="1">
      <alignment/>
    </xf>
    <xf numFmtId="185" fontId="2" fillId="0" borderId="16" xfId="0" applyNumberFormat="1" applyFont="1" applyBorder="1" applyAlignment="1">
      <alignment/>
    </xf>
    <xf numFmtId="185" fontId="0" fillId="32" borderId="0" xfId="0" applyNumberFormat="1" applyFont="1" applyFill="1" applyAlignment="1">
      <alignment/>
    </xf>
    <xf numFmtId="185" fontId="2" fillId="0" borderId="17" xfId="0" applyNumberFormat="1" applyFont="1" applyBorder="1" applyAlignment="1">
      <alignment horizontal="center"/>
    </xf>
    <xf numFmtId="185" fontId="10" fillId="0" borderId="44" xfId="0" applyNumberFormat="1" applyFont="1" applyBorder="1" applyAlignment="1">
      <alignment horizontal="center"/>
    </xf>
    <xf numFmtId="0" fontId="1" fillId="0" borderId="45" xfId="0" applyFont="1" applyFill="1" applyBorder="1" applyAlignment="1">
      <alignment horizontal="center" vertical="center" wrapText="1"/>
    </xf>
    <xf numFmtId="185" fontId="2" fillId="0" borderId="46" xfId="0" applyNumberFormat="1" applyFont="1" applyBorder="1" applyAlignment="1">
      <alignment horizontal="center"/>
    </xf>
    <xf numFmtId="185" fontId="2" fillId="0" borderId="47" xfId="0" applyNumberFormat="1" applyFont="1" applyBorder="1" applyAlignment="1">
      <alignment horizontal="center"/>
    </xf>
    <xf numFmtId="185" fontId="2" fillId="0" borderId="47" xfId="0" applyNumberFormat="1" applyFont="1" applyFill="1" applyBorder="1" applyAlignment="1">
      <alignment horizontal="center"/>
    </xf>
    <xf numFmtId="185" fontId="2" fillId="0" borderId="0" xfId="0" applyNumberFormat="1" applyFont="1" applyBorder="1" applyAlignment="1">
      <alignment horizontal="center"/>
    </xf>
    <xf numFmtId="185" fontId="2" fillId="0" borderId="38" xfId="0" applyNumberFormat="1" applyFont="1" applyBorder="1" applyAlignment="1">
      <alignment horizontal="center"/>
    </xf>
    <xf numFmtId="185" fontId="2" fillId="0" borderId="11" xfId="0" applyNumberFormat="1" applyFont="1" applyBorder="1" applyAlignment="1">
      <alignment horizontal="center"/>
    </xf>
    <xf numFmtId="185" fontId="2" fillId="0" borderId="17" xfId="0" applyNumberFormat="1" applyFont="1" applyBorder="1" applyAlignment="1">
      <alignment horizontal="center"/>
    </xf>
    <xf numFmtId="185" fontId="2" fillId="0" borderId="18" xfId="0" applyNumberFormat="1" applyFont="1" applyBorder="1" applyAlignment="1">
      <alignment horizontal="center"/>
    </xf>
    <xf numFmtId="0" fontId="0" fillId="0" borderId="17" xfId="0" applyBorder="1" applyAlignment="1">
      <alignment horizontal="right"/>
    </xf>
    <xf numFmtId="0" fontId="0" fillId="0" borderId="18" xfId="0" applyBorder="1" applyAlignment="1">
      <alignment horizontal="right"/>
    </xf>
    <xf numFmtId="0" fontId="24" fillId="0" borderId="11" xfId="0" applyFont="1" applyBorder="1" applyAlignment="1">
      <alignment horizontal="right"/>
    </xf>
    <xf numFmtId="0" fontId="14" fillId="0" borderId="0" xfId="0" applyFont="1" applyAlignment="1">
      <alignment horizontal="center"/>
    </xf>
    <xf numFmtId="0" fontId="15" fillId="0" borderId="47" xfId="0" applyFont="1" applyBorder="1" applyAlignment="1">
      <alignment horizontal="center"/>
    </xf>
    <xf numFmtId="14" fontId="16" fillId="0" borderId="11" xfId="0" applyNumberFormat="1" applyFont="1" applyBorder="1" applyAlignment="1">
      <alignment horizontal="center" vertical="center"/>
    </xf>
    <xf numFmtId="0" fontId="16" fillId="0" borderId="11" xfId="0" applyNumberFormat="1" applyFont="1" applyBorder="1" applyAlignment="1">
      <alignment horizontal="center" vertical="center"/>
    </xf>
    <xf numFmtId="185" fontId="15" fillId="0" borderId="48" xfId="0" applyNumberFormat="1" applyFont="1" applyBorder="1" applyAlignment="1">
      <alignment horizontal="center" vertical="center"/>
    </xf>
    <xf numFmtId="185" fontId="15" fillId="0" borderId="41" xfId="0" applyNumberFormat="1" applyFont="1" applyBorder="1" applyAlignment="1">
      <alignment horizontal="center" vertical="center"/>
    </xf>
    <xf numFmtId="185" fontId="15" fillId="0" borderId="49" xfId="0" applyNumberFormat="1" applyFont="1" applyBorder="1" applyAlignment="1">
      <alignment horizontal="center" vertical="center"/>
    </xf>
    <xf numFmtId="185" fontId="15" fillId="0" borderId="20" xfId="0" applyNumberFormat="1" applyFont="1" applyBorder="1" applyAlignment="1">
      <alignment horizontal="center" vertical="center"/>
    </xf>
    <xf numFmtId="185" fontId="15" fillId="0" borderId="47" xfId="0" applyNumberFormat="1" applyFont="1" applyBorder="1" applyAlignment="1">
      <alignment horizontal="center" vertical="center"/>
    </xf>
    <xf numFmtId="185" fontId="15" fillId="0" borderId="50" xfId="0" applyNumberFormat="1" applyFont="1" applyBorder="1" applyAlignment="1">
      <alignment horizontal="center" vertical="center"/>
    </xf>
    <xf numFmtId="185" fontId="2" fillId="0" borderId="51" xfId="0" applyNumberFormat="1" applyFont="1" applyBorder="1" applyAlignment="1">
      <alignment horizontal="center"/>
    </xf>
    <xf numFmtId="185" fontId="2" fillId="0" borderId="52" xfId="0" applyNumberFormat="1" applyFont="1" applyBorder="1" applyAlignment="1">
      <alignment horizontal="center"/>
    </xf>
    <xf numFmtId="185" fontId="10" fillId="0" borderId="53" xfId="0" applyNumberFormat="1" applyFont="1" applyBorder="1" applyAlignment="1">
      <alignment horizontal="center"/>
    </xf>
    <xf numFmtId="185" fontId="10" fillId="0" borderId="44" xfId="0" applyNumberFormat="1" applyFont="1" applyBorder="1" applyAlignment="1">
      <alignment horizontal="center"/>
    </xf>
    <xf numFmtId="0" fontId="14" fillId="0" borderId="47" xfId="0" applyFont="1" applyBorder="1" applyAlignment="1">
      <alignment horizontal="center"/>
    </xf>
    <xf numFmtId="4" fontId="15" fillId="0" borderId="11" xfId="0" applyNumberFormat="1" applyFont="1" applyBorder="1" applyAlignment="1">
      <alignment horizontal="center" vertical="center"/>
    </xf>
    <xf numFmtId="185" fontId="2" fillId="0" borderId="17" xfId="0" applyNumberFormat="1" applyFont="1" applyFill="1" applyBorder="1" applyAlignment="1">
      <alignment horizontal="center"/>
    </xf>
    <xf numFmtId="185" fontId="2" fillId="0" borderId="18" xfId="0" applyNumberFormat="1" applyFont="1" applyFill="1" applyBorder="1" applyAlignment="1">
      <alignment horizontal="center"/>
    </xf>
    <xf numFmtId="0" fontId="3" fillId="0" borderId="54" xfId="0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0" fontId="3" fillId="0" borderId="55" xfId="0" applyFont="1" applyBorder="1" applyAlignment="1">
      <alignment horizontal="center"/>
    </xf>
    <xf numFmtId="0" fontId="7" fillId="0" borderId="54" xfId="0" applyFont="1" applyBorder="1" applyAlignment="1">
      <alignment horizontal="center" wrapText="1"/>
    </xf>
    <xf numFmtId="0" fontId="7" fillId="0" borderId="45" xfId="0" applyFont="1" applyBorder="1" applyAlignment="1">
      <alignment horizontal="center" wrapText="1"/>
    </xf>
    <xf numFmtId="0" fontId="7" fillId="0" borderId="55" xfId="0" applyFont="1" applyBorder="1" applyAlignment="1">
      <alignment horizontal="center" wrapText="1"/>
    </xf>
    <xf numFmtId="0" fontId="4" fillId="0" borderId="56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4" fillId="0" borderId="57" xfId="0" applyFont="1" applyBorder="1" applyAlignment="1">
      <alignment horizontal="center"/>
    </xf>
    <xf numFmtId="0" fontId="7" fillId="0" borderId="58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59" xfId="0" applyFont="1" applyBorder="1" applyAlignment="1">
      <alignment horizontal="center"/>
    </xf>
    <xf numFmtId="0" fontId="1" fillId="0" borderId="31" xfId="0" applyFont="1" applyFill="1" applyBorder="1" applyAlignment="1">
      <alignment horizontal="center" vertical="center" wrapText="1"/>
    </xf>
    <xf numFmtId="0" fontId="1" fillId="0" borderId="60" xfId="0" applyFont="1" applyFill="1" applyBorder="1" applyAlignment="1">
      <alignment horizontal="center" vertical="center" wrapText="1"/>
    </xf>
    <xf numFmtId="185" fontId="2" fillId="0" borderId="35" xfId="0" applyNumberFormat="1" applyFont="1" applyBorder="1" applyAlignment="1">
      <alignment horizontal="center"/>
    </xf>
    <xf numFmtId="185" fontId="2" fillId="0" borderId="61" xfId="0" applyNumberFormat="1" applyFont="1" applyBorder="1" applyAlignment="1">
      <alignment horizontal="center"/>
    </xf>
    <xf numFmtId="185" fontId="2" fillId="0" borderId="48" xfId="0" applyNumberFormat="1" applyFont="1" applyBorder="1" applyAlignment="1">
      <alignment horizontal="center"/>
    </xf>
    <xf numFmtId="185" fontId="2" fillId="0" borderId="49" xfId="0" applyNumberFormat="1" applyFont="1" applyBorder="1" applyAlignment="1">
      <alignment horizontal="center"/>
    </xf>
    <xf numFmtId="185" fontId="2" fillId="0" borderId="11" xfId="0" applyNumberFormat="1" applyFont="1" applyBorder="1" applyAlignment="1">
      <alignment horizontal="center"/>
    </xf>
    <xf numFmtId="0" fontId="11" fillId="0" borderId="48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" fillId="0" borderId="50" xfId="0" applyFont="1" applyBorder="1" applyAlignment="1">
      <alignment horizontal="center" vertical="center" wrapText="1"/>
    </xf>
    <xf numFmtId="0" fontId="1" fillId="0" borderId="62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 wrapText="1"/>
    </xf>
    <xf numFmtId="4" fontId="13" fillId="0" borderId="18" xfId="0" applyNumberFormat="1" applyFont="1" applyBorder="1" applyAlignment="1">
      <alignment horizontal="center"/>
    </xf>
    <xf numFmtId="4" fontId="13" fillId="0" borderId="11" xfId="0" applyNumberFormat="1" applyFont="1" applyBorder="1" applyAlignment="1">
      <alignment horizontal="center"/>
    </xf>
    <xf numFmtId="0" fontId="10" fillId="0" borderId="33" xfId="0" applyFont="1" applyBorder="1" applyAlignment="1">
      <alignment horizontal="center" vertical="center" wrapText="1"/>
    </xf>
    <xf numFmtId="0" fontId="10" fillId="0" borderId="46" xfId="0" applyFont="1" applyBorder="1" applyAlignment="1">
      <alignment horizontal="center" vertical="center" wrapText="1"/>
    </xf>
    <xf numFmtId="0" fontId="10" fillId="0" borderId="63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64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externalLink" Target="externalLinks/externalLink2.xml" /><Relationship Id="rId18" Type="http://schemas.openxmlformats.org/officeDocument/2006/relationships/externalLink" Target="externalLinks/externalLink3.xml" /><Relationship Id="rId1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image" Target="../media/image19.jpeg" /><Relationship Id="rId2" Type="http://schemas.openxmlformats.org/officeDocument/2006/relationships/image" Target="../media/image20.jpeg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image" Target="../media/image21.jpeg" /><Relationship Id="rId2" Type="http://schemas.openxmlformats.org/officeDocument/2006/relationships/image" Target="../media/image22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Relationship Id="rId2" Type="http://schemas.openxmlformats.org/officeDocument/2006/relationships/image" Target="../media/image8.jpeg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Relationship Id="rId2" Type="http://schemas.openxmlformats.org/officeDocument/2006/relationships/image" Target="../media/image10.jpeg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image" Target="../media/image11.jpeg" /><Relationship Id="rId2" Type="http://schemas.openxmlformats.org/officeDocument/2006/relationships/image" Target="../media/image12.jpeg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image" Target="../media/image13.jpeg" /><Relationship Id="rId2" Type="http://schemas.openxmlformats.org/officeDocument/2006/relationships/image" Target="../media/image14.jpeg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image" Target="../media/image15.jpeg" /><Relationship Id="rId2" Type="http://schemas.openxmlformats.org/officeDocument/2006/relationships/image" Target="../media/image16.jpeg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image" Target="../media/image17.jpeg" /><Relationship Id="rId2" Type="http://schemas.openxmlformats.org/officeDocument/2006/relationships/image" Target="../media/image18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15"/>
          <c:y val="0.054"/>
          <c:w val="0.9757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/>
            </c:strRef>
          </c:cat>
          <c:val>
            <c:numRef>
              <c:f>січень!$N$4:$N$23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/>
            </c:strRef>
          </c:cat>
          <c:val>
            <c:numRef>
              <c:f>січень!$Q$4:$Q$23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/>
            </c:strRef>
          </c:cat>
          <c:val>
            <c:numRef>
              <c:f>січень!$O$4:$O$23</c:f>
              <c:numCache/>
            </c:numRef>
          </c:val>
          <c:smooth val="1"/>
        </c:ser>
        <c:marker val="1"/>
        <c:axId val="54030985"/>
        <c:axId val="16516818"/>
      </c:lineChart>
      <c:catAx>
        <c:axId val="54030985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6516818"/>
        <c:crosses val="autoZero"/>
        <c:auto val="0"/>
        <c:lblOffset val="100"/>
        <c:tickLblSkip val="1"/>
        <c:noMultiLvlLbl val="0"/>
      </c:catAx>
      <c:valAx>
        <c:axId val="16516818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4030985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"/>
          <c:y val="0.929"/>
          <c:w val="0.66175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5"/>
          <c:y val="0.054"/>
          <c:w val="0.9745"/>
          <c:h val="0.8502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жовтень!$A$4:$A$25</c:f>
              <c:strCache/>
            </c:strRef>
          </c:cat>
          <c:val>
            <c:numRef>
              <c:f>жовтень!$N$4:$N$25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жовтень!$A$4:$A$25</c:f>
              <c:strCache/>
            </c:strRef>
          </c:cat>
          <c:val>
            <c:numRef>
              <c:f>жовтень!$Q$4:$Q$25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жовтень!$A$4:$A$25</c:f>
              <c:strCache/>
            </c:strRef>
          </c:cat>
          <c:val>
            <c:numRef>
              <c:f>жовтень!$O$4:$O$25</c:f>
              <c:numCache/>
            </c:numRef>
          </c:val>
          <c:smooth val="1"/>
        </c:ser>
        <c:marker val="1"/>
        <c:axId val="28750003"/>
        <c:axId val="57423436"/>
      </c:lineChart>
      <c:catAx>
        <c:axId val="28750003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7423436"/>
        <c:crosses val="autoZero"/>
        <c:auto val="0"/>
        <c:lblOffset val="100"/>
        <c:tickLblSkip val="1"/>
        <c:noMultiLvlLbl val="0"/>
      </c:catAx>
      <c:valAx>
        <c:axId val="57423436"/>
        <c:scaling>
          <c:orientation val="minMax"/>
          <c:max val="16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4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8750003"/>
        <c:crossesAt val="1"/>
        <c:crossBetween val="midCat"/>
        <c:dispUnits/>
        <c:majorUnit val="2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7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575"/>
          <c:y val="0.054"/>
          <c:w val="0.97425"/>
          <c:h val="0.8502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листопад!$A$4:$A$25</c:f>
              <c:strCache/>
            </c:strRef>
          </c:cat>
          <c:val>
            <c:numRef>
              <c:f>листопад!$N$4:$N$25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листопад!$A$4:$A$25</c:f>
              <c:strCache/>
            </c:strRef>
          </c:cat>
          <c:val>
            <c:numRef>
              <c:f>листопад!$Q$4:$Q$25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листопад!$A$4:$A$25</c:f>
              <c:strCache/>
            </c:strRef>
          </c:cat>
          <c:val>
            <c:numRef>
              <c:f>листопад!$O$4:$O$25</c:f>
              <c:numCache/>
            </c:numRef>
          </c:val>
          <c:smooth val="1"/>
        </c:ser>
        <c:marker val="1"/>
        <c:axId val="47048877"/>
        <c:axId val="20786710"/>
      </c:lineChart>
      <c:catAx>
        <c:axId val="47048877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0786710"/>
        <c:crosses val="autoZero"/>
        <c:auto val="0"/>
        <c:lblOffset val="100"/>
        <c:tickLblSkip val="1"/>
        <c:noMultiLvlLbl val="0"/>
      </c:catAx>
      <c:valAx>
        <c:axId val="20786710"/>
        <c:scaling>
          <c:orientation val="minMax"/>
          <c:max val="18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42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7048877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7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</a:rPr>
              <a:t>Надходження доходів до загального фонду станом на 12.11.2018</a:t>
            </a:r>
          </a:p>
        </c:rich>
      </c:tx>
      <c:layout>
        <c:manualLayout>
          <c:xMode val="factor"/>
          <c:yMode val="factor"/>
          <c:x val="0.06525"/>
          <c:y val="-0.025"/>
        </c:manualLayout>
      </c:layout>
      <c:spPr>
        <a:noFill/>
        <a:ln>
          <a:noFill/>
        </a:ln>
      </c:spPr>
    </c:title>
    <c:view3D>
      <c:rotX val="12"/>
      <c:hPercent val="37"/>
      <c:rotY val="9"/>
      <c:depthPercent val="100"/>
      <c:rAngAx val="1"/>
    </c:view3D>
    <c:plotArea>
      <c:layout>
        <c:manualLayout>
          <c:xMode val="edge"/>
          <c:yMode val="edge"/>
          <c:x val="0.12025"/>
          <c:y val="0.0985"/>
          <c:w val="0.86175"/>
          <c:h val="0.883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  січень-листопад 2018 року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року'!$A$48:$A$55</c:f>
              <c:strCache/>
            </c:strRef>
          </c:cat>
          <c:val>
            <c:numRef>
              <c:f>'з початку року'!$B$48:$B$55</c:f>
              <c:numCache/>
            </c:numRef>
          </c:val>
          <c:shape val="box"/>
        </c:ser>
        <c:ser>
          <c:idx val="1"/>
          <c:order val="1"/>
          <c:tx>
            <c:v>факт з початку року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року'!$A$48:$A$55</c:f>
              <c:strCache/>
            </c:strRef>
          </c:cat>
          <c:val>
            <c:numRef>
              <c:f>'з початку року'!$C$48:$C$55</c:f>
              <c:numCache/>
            </c:numRef>
          </c:val>
          <c:shape val="box"/>
        </c:ser>
        <c:shape val="box"/>
        <c:axId val="52862663"/>
        <c:axId val="6001920"/>
      </c:bar3DChart>
      <c:catAx>
        <c:axId val="528626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108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001920"/>
        <c:crosses val="autoZero"/>
        <c:auto val="1"/>
        <c:lblOffset val="100"/>
        <c:tickLblSkip val="1"/>
        <c:noMultiLvlLbl val="0"/>
      </c:catAx>
      <c:valAx>
        <c:axId val="6001920"/>
        <c:scaling>
          <c:orientation val="minMax"/>
          <c:max val="100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6025"/>
              <c:y val="0.078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2862663"/>
        <c:crossesAt val="1"/>
        <c:crossBetween val="between"/>
        <c:dispUnits/>
        <c:majorUnit val="100000"/>
        <c:minorUnit val="5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3225"/>
          <c:y val="0.4095"/>
          <c:w val="0.06725"/>
          <c:h val="0.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1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Надходження до бюджету розвитку, тис.грн.</a:t>
            </a:r>
          </a:p>
        </c:rich>
      </c:tx>
      <c:layout>
        <c:manualLayout>
          <c:xMode val="factor"/>
          <c:yMode val="factor"/>
          <c:x val="-0.164"/>
          <c:y val="-0.03375"/>
        </c:manualLayout>
      </c:layout>
      <c:spPr>
        <a:noFill/>
        <a:ln w="3175">
          <a:noFill/>
        </a:ln>
      </c:spPr>
    </c:title>
    <c:view3D>
      <c:rotX val="10"/>
      <c:rotY val="0"/>
      <c:depthPercent val="100"/>
      <c:rAngAx val="0"/>
      <c:perspective val="10"/>
    </c:view3D>
    <c:plotArea>
      <c:layout>
        <c:manualLayout>
          <c:xMode val="edge"/>
          <c:yMode val="edge"/>
          <c:x val="0"/>
          <c:y val="0.14"/>
          <c:w val="0.863"/>
          <c:h val="0.8712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січень- листопад 2018 року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року'!$A$58:$A$61</c:f>
              <c:strCache/>
            </c:strRef>
          </c:cat>
          <c:val>
            <c:numRef>
              <c:f>'з початку року'!$B$58:$B$61</c:f>
              <c:numCache/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року'!$A$58:$A$61</c:f>
              <c:strCache/>
            </c:strRef>
          </c:cat>
          <c:val>
            <c:numRef>
              <c:f>'з початку року'!$C$58:$C$61</c:f>
              <c:numCache/>
            </c:numRef>
          </c:val>
          <c:shape val="box"/>
        </c:ser>
        <c:shape val="box"/>
        <c:axId val="54017281"/>
        <c:axId val="16393482"/>
      </c:bar3DChart>
      <c:catAx>
        <c:axId val="540172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16393482"/>
        <c:crosses val="autoZero"/>
        <c:auto val="1"/>
        <c:lblOffset val="100"/>
        <c:tickLblSkip val="1"/>
        <c:noMultiLvlLbl val="0"/>
      </c:catAx>
      <c:valAx>
        <c:axId val="16393482"/>
        <c:scaling>
          <c:orientation val="minMax"/>
          <c:max val="28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4017281"/>
        <c:crossesAt val="1"/>
        <c:crossBetween val="between"/>
        <c:dispUnits/>
        <c:majorUnit val="4000"/>
        <c:minorUnit val="2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525"/>
          <c:y val="0.32675"/>
          <c:w val="0.14"/>
          <c:h val="0.31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"/>
          <c:y val="0.054"/>
          <c:w val="0.974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лютий!$O$4:$O$23</c:f>
              <c:numCache/>
            </c:numRef>
          </c:val>
          <c:smooth val="1"/>
        </c:ser>
        <c:marker val="1"/>
        <c:axId val="14433635"/>
        <c:axId val="62793852"/>
      </c:lineChart>
      <c:catAx>
        <c:axId val="14433635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2793852"/>
        <c:crosses val="autoZero"/>
        <c:auto val="0"/>
        <c:lblOffset val="100"/>
        <c:tickLblSkip val="1"/>
        <c:noMultiLvlLbl val="0"/>
      </c:catAx>
      <c:valAx>
        <c:axId val="62793852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4433635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2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054"/>
          <c:w val="0.974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березень!$A$4:$A$24</c:f>
              <c:strCache/>
            </c:strRef>
          </c:cat>
          <c:val>
            <c:numRef>
              <c:f>березень!$N$4:$N$24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березень!$A$4:$A$24</c:f>
              <c:strCache/>
            </c:strRef>
          </c:cat>
          <c:val>
            <c:numRef>
              <c:f>березень!$Q$4:$Q$24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березень!$A$4:$A$24</c:f>
              <c:strCache/>
            </c:strRef>
          </c:cat>
          <c:val>
            <c:numRef>
              <c:f>березень!$O$4:$O$24</c:f>
              <c:numCache/>
            </c:numRef>
          </c:val>
          <c:smooth val="1"/>
        </c:ser>
        <c:marker val="1"/>
        <c:axId val="28273757"/>
        <c:axId val="53137222"/>
      </c:lineChart>
      <c:catAx>
        <c:axId val="28273757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3137222"/>
        <c:crosses val="autoZero"/>
        <c:auto val="0"/>
        <c:lblOffset val="100"/>
        <c:tickLblSkip val="1"/>
        <c:noMultiLvlLbl val="0"/>
      </c:catAx>
      <c:valAx>
        <c:axId val="53137222"/>
        <c:scaling>
          <c:orientation val="minMax"/>
          <c:max val="17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8273757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2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054"/>
          <c:w val="0.974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квітень!$A$4:$A$22</c:f>
              <c:strCache/>
            </c:strRef>
          </c:cat>
          <c:val>
            <c:numRef>
              <c:f>квітень!$N$4:$N$22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квітень!$A$4:$A$22</c:f>
              <c:strCache/>
            </c:strRef>
          </c:cat>
          <c:val>
            <c:numRef>
              <c:f>квітень!$Q$4:$Q$22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квітень!$A$4:$A$22</c:f>
              <c:strCache/>
            </c:strRef>
          </c:cat>
          <c:val>
            <c:numRef>
              <c:f>квітень!$O$4:$O$22</c:f>
              <c:numCache/>
            </c:numRef>
          </c:val>
          <c:smooth val="1"/>
        </c:ser>
        <c:marker val="1"/>
        <c:axId val="8472951"/>
        <c:axId val="9147696"/>
      </c:lineChart>
      <c:catAx>
        <c:axId val="8472951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9147696"/>
        <c:crosses val="autoZero"/>
        <c:auto val="0"/>
        <c:lblOffset val="100"/>
        <c:tickLblSkip val="1"/>
        <c:noMultiLvlLbl val="0"/>
      </c:catAx>
      <c:valAx>
        <c:axId val="9147696"/>
        <c:scaling>
          <c:orientation val="minMax"/>
          <c:max val="17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8472951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2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054"/>
          <c:w val="0.974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травень!$A$4:$A$24</c:f>
              <c:strCache/>
            </c:strRef>
          </c:cat>
          <c:val>
            <c:numRef>
              <c:f>травень!$N$4:$N$24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травень!$A$4:$A$24</c:f>
              <c:strCache/>
            </c:strRef>
          </c:cat>
          <c:val>
            <c:numRef>
              <c:f>травень!$Q$4:$Q$24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травень!$A$4:$A$24</c:f>
              <c:strCache/>
            </c:strRef>
          </c:cat>
          <c:val>
            <c:numRef>
              <c:f>травень!$O$4:$O$24</c:f>
              <c:numCache/>
            </c:numRef>
          </c:val>
          <c:smooth val="1"/>
        </c:ser>
        <c:marker val="1"/>
        <c:axId val="15220401"/>
        <c:axId val="2765882"/>
      </c:lineChart>
      <c:catAx>
        <c:axId val="15220401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765882"/>
        <c:crosses val="autoZero"/>
        <c:auto val="0"/>
        <c:lblOffset val="100"/>
        <c:tickLblSkip val="1"/>
        <c:noMultiLvlLbl val="0"/>
      </c:catAx>
      <c:valAx>
        <c:axId val="2765882"/>
        <c:scaling>
          <c:orientation val="minMax"/>
          <c:max val="17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5220401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2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054"/>
          <c:w val="0.974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червень!$A$4:$A$23</c:f>
              <c:strCache/>
            </c:strRef>
          </c:cat>
          <c:val>
            <c:numRef>
              <c:f>червень!$N$4:$N$23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червень!$A$4:$A$23</c:f>
              <c:strCache/>
            </c:strRef>
          </c:cat>
          <c:val>
            <c:numRef>
              <c:f>червень!$Q$4:$Q$23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червень!$A$4:$A$23</c:f>
              <c:strCache/>
            </c:strRef>
          </c:cat>
          <c:val>
            <c:numRef>
              <c:f>червень!$O$4:$O$23</c:f>
              <c:numCache/>
            </c:numRef>
          </c:val>
          <c:smooth val="1"/>
        </c:ser>
        <c:marker val="1"/>
        <c:axId val="24892939"/>
        <c:axId val="22709860"/>
      </c:lineChart>
      <c:catAx>
        <c:axId val="24892939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2709860"/>
        <c:crosses val="autoZero"/>
        <c:auto val="0"/>
        <c:lblOffset val="100"/>
        <c:tickLblSkip val="1"/>
        <c:noMultiLvlLbl val="0"/>
      </c:catAx>
      <c:valAx>
        <c:axId val="22709860"/>
        <c:scaling>
          <c:orientation val="minMax"/>
          <c:max val="17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4892939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2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054"/>
          <c:w val="0.974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липень!$A$4:$A$25</c:f>
              <c:strCache/>
            </c:strRef>
          </c:cat>
          <c:val>
            <c:numRef>
              <c:f>липень!$N$4:$N$25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липень!$A$4:$A$25</c:f>
              <c:strCache/>
            </c:strRef>
          </c:cat>
          <c:val>
            <c:numRef>
              <c:f>липень!$Q$4:$Q$25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липень!$A$4:$A$25</c:f>
              <c:strCache/>
            </c:strRef>
          </c:cat>
          <c:val>
            <c:numRef>
              <c:f>липень!$O$4:$O$25</c:f>
              <c:numCache/>
            </c:numRef>
          </c:val>
          <c:smooth val="1"/>
        </c:ser>
        <c:marker val="1"/>
        <c:axId val="3062149"/>
        <c:axId val="27559342"/>
      </c:lineChart>
      <c:catAx>
        <c:axId val="3062149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7559342"/>
        <c:crosses val="autoZero"/>
        <c:auto val="0"/>
        <c:lblOffset val="100"/>
        <c:tickLblSkip val="1"/>
        <c:noMultiLvlLbl val="0"/>
      </c:catAx>
      <c:valAx>
        <c:axId val="27559342"/>
        <c:scaling>
          <c:orientation val="minMax"/>
          <c:max val="17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062149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2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054"/>
          <c:w val="0.974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серпень!$A$4:$A$25</c:f>
              <c:strCache/>
            </c:strRef>
          </c:cat>
          <c:val>
            <c:numRef>
              <c:f>серпень!$N$4:$N$25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серпень!$A$4:$A$25</c:f>
              <c:strCache/>
            </c:strRef>
          </c:cat>
          <c:val>
            <c:numRef>
              <c:f>серпень!$Q$4:$Q$25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серпень!$A$4:$A$25</c:f>
              <c:strCache/>
            </c:strRef>
          </c:cat>
          <c:val>
            <c:numRef>
              <c:f>серпень!$O$4:$O$25</c:f>
              <c:numCache/>
            </c:numRef>
          </c:val>
          <c:smooth val="1"/>
        </c:ser>
        <c:marker val="1"/>
        <c:axId val="46707487"/>
        <c:axId val="17714200"/>
      </c:lineChart>
      <c:catAx>
        <c:axId val="46707487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7714200"/>
        <c:crosses val="autoZero"/>
        <c:auto val="0"/>
        <c:lblOffset val="100"/>
        <c:tickLblSkip val="1"/>
        <c:noMultiLvlLbl val="0"/>
      </c:catAx>
      <c:valAx>
        <c:axId val="17714200"/>
        <c:scaling>
          <c:orientation val="minMax"/>
          <c:max val="17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6707487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2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5"/>
          <c:y val="0.054"/>
          <c:w val="0.974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вересень!$A$4:$A$23</c:f>
              <c:strCache/>
            </c:strRef>
          </c:cat>
          <c:val>
            <c:numRef>
              <c:f>вересень!$N$4:$N$23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вересень!$A$4:$A$23</c:f>
              <c:strCache/>
            </c:strRef>
          </c:cat>
          <c:val>
            <c:numRef>
              <c:f>вересень!$Q$4:$Q$23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вересень!$A$4:$A$23</c:f>
              <c:strCache/>
            </c:strRef>
          </c:cat>
          <c:val>
            <c:numRef>
              <c:f>вересень!$O$4:$O$23</c:f>
              <c:numCache/>
            </c:numRef>
          </c:val>
          <c:smooth val="1"/>
        </c:ser>
        <c:marker val="1"/>
        <c:axId val="25210073"/>
        <c:axId val="25564066"/>
      </c:lineChart>
      <c:catAx>
        <c:axId val="25210073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5564066"/>
        <c:crosses val="autoZero"/>
        <c:auto val="0"/>
        <c:lblOffset val="100"/>
        <c:tickLblSkip val="1"/>
        <c:noMultiLvlLbl val="0"/>
      </c:catAx>
      <c:valAx>
        <c:axId val="25564066"/>
        <c:scaling>
          <c:orientation val="minMax"/>
          <c:max val="2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4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5210073"/>
        <c:crossesAt val="1"/>
        <c:crossBetween val="midCat"/>
        <c:dispUnits/>
        <c:majorUnit val="2000"/>
        <c:minorUnit val="2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7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chart" Target="/xl/charts/chart1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16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4962525"/>
        <a:ext cx="115824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26</xdr:row>
      <xdr:rowOff>152400</xdr:rowOff>
    </xdr:from>
    <xdr:to>
      <xdr:col>16</xdr:col>
      <xdr:colOff>142875</xdr:colOff>
      <xdr:row>50</xdr:row>
      <xdr:rowOff>47625</xdr:rowOff>
    </xdr:to>
    <xdr:graphicFrame>
      <xdr:nvGraphicFramePr>
        <xdr:cNvPr id="1" name="Chart 1"/>
        <xdr:cNvGraphicFramePr/>
      </xdr:nvGraphicFramePr>
      <xdr:xfrm>
        <a:off x="142875" y="5257800"/>
        <a:ext cx="116586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26</xdr:row>
      <xdr:rowOff>152400</xdr:rowOff>
    </xdr:from>
    <xdr:to>
      <xdr:col>16</xdr:col>
      <xdr:colOff>142875</xdr:colOff>
      <xdr:row>50</xdr:row>
      <xdr:rowOff>47625</xdr:rowOff>
    </xdr:to>
    <xdr:graphicFrame>
      <xdr:nvGraphicFramePr>
        <xdr:cNvPr id="1" name="Chart 1"/>
        <xdr:cNvGraphicFramePr/>
      </xdr:nvGraphicFramePr>
      <xdr:xfrm>
        <a:off x="142875" y="5257800"/>
        <a:ext cx="116586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0</xdr:row>
      <xdr:rowOff>0</xdr:rowOff>
    </xdr:from>
    <xdr:to>
      <xdr:col>16</xdr:col>
      <xdr:colOff>9525</xdr:colOff>
      <xdr:row>25</xdr:row>
      <xdr:rowOff>28575</xdr:rowOff>
    </xdr:to>
    <xdr:graphicFrame>
      <xdr:nvGraphicFramePr>
        <xdr:cNvPr id="1" name="Chart 5"/>
        <xdr:cNvGraphicFramePr/>
      </xdr:nvGraphicFramePr>
      <xdr:xfrm>
        <a:off x="133350" y="0"/>
        <a:ext cx="11210925" cy="4076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295275</xdr:colOff>
      <xdr:row>4</xdr:row>
      <xdr:rowOff>85725</xdr:rowOff>
    </xdr:from>
    <xdr:to>
      <xdr:col>10</xdr:col>
      <xdr:colOff>200025</xdr:colOff>
      <xdr:row>8</xdr:row>
      <xdr:rowOff>47625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6153150" y="733425"/>
          <a:ext cx="1209675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Уточнений план на 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листопад 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2018р.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ень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червень- травень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травеньквітень 2009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року </a:t>
          </a:r>
        </a:p>
      </xdr:txBody>
    </xdr:sp>
    <xdr:clientData/>
  </xdr:twoCellAnchor>
  <xdr:twoCellAnchor>
    <xdr:from>
      <xdr:col>10</xdr:col>
      <xdr:colOff>219075</xdr:colOff>
      <xdr:row>4</xdr:row>
      <xdr:rowOff>85725</xdr:rowOff>
    </xdr:from>
    <xdr:to>
      <xdr:col>11</xdr:col>
      <xdr:colOff>657225</xdr:colOff>
      <xdr:row>8</xdr:row>
      <xdr:rowOff>66675</xdr:rowOff>
    </xdr:to>
    <xdr:sp>
      <xdr:nvSpPr>
        <xdr:cNvPr id="3" name="Text Box 7"/>
        <xdr:cNvSpPr txBox="1">
          <a:spLocks noChangeArrowheads="1"/>
        </xdr:cNvSpPr>
      </xdr:nvSpPr>
      <xdr:spPr>
        <a:xfrm>
          <a:off x="7381875" y="733425"/>
          <a:ext cx="1133475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Факт станом 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на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  12.11.2018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.08.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2009 р.</a:t>
          </a:r>
        </a:p>
      </xdr:txBody>
    </xdr:sp>
    <xdr:clientData/>
  </xdr:twoCellAnchor>
  <xdr:twoCellAnchor>
    <xdr:from>
      <xdr:col>8</xdr:col>
      <xdr:colOff>285750</xdr:colOff>
      <xdr:row>8</xdr:row>
      <xdr:rowOff>57150</xdr:rowOff>
    </xdr:from>
    <xdr:to>
      <xdr:col>10</xdr:col>
      <xdr:colOff>219075</xdr:colOff>
      <xdr:row>9</xdr:row>
      <xdr:rowOff>142875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6143625" y="1352550"/>
          <a:ext cx="12382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149 509,0
</a:t>
          </a:r>
        </a:p>
      </xdr:txBody>
    </xdr:sp>
    <xdr:clientData/>
  </xdr:twoCellAnchor>
  <xdr:twoCellAnchor>
    <xdr:from>
      <xdr:col>10</xdr:col>
      <xdr:colOff>219075</xdr:colOff>
      <xdr:row>8</xdr:row>
      <xdr:rowOff>57150</xdr:rowOff>
    </xdr:from>
    <xdr:to>
      <xdr:col>11</xdr:col>
      <xdr:colOff>657225</xdr:colOff>
      <xdr:row>9</xdr:row>
      <xdr:rowOff>152400</xdr:rowOff>
    </xdr:to>
    <xdr:sp>
      <xdr:nvSpPr>
        <xdr:cNvPr id="5" name="Text Box 9"/>
        <xdr:cNvSpPr txBox="1">
          <a:spLocks noChangeArrowheads="1"/>
        </xdr:cNvSpPr>
      </xdr:nvSpPr>
      <xdr:spPr>
        <a:xfrm>
          <a:off x="7381875" y="1352550"/>
          <a:ext cx="1133475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1 418 124,6
</a:t>
          </a:r>
        </a:p>
      </xdr:txBody>
    </xdr:sp>
    <xdr:clientData/>
  </xdr:twoCellAnchor>
  <xdr:twoCellAnchor>
    <xdr:from>
      <xdr:col>11</xdr:col>
      <xdr:colOff>657225</xdr:colOff>
      <xdr:row>4</xdr:row>
      <xdr:rowOff>85725</xdr:rowOff>
    </xdr:from>
    <xdr:to>
      <xdr:col>13</xdr:col>
      <xdr:colOff>333375</xdr:colOff>
      <xdr:row>8</xdr:row>
      <xdr:rowOff>47625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8515350" y="733425"/>
          <a:ext cx="1066800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 плану на </a:t>
          </a:r>
          <a:r>
            <a:rPr lang="en-US" cap="none" sz="1000" b="0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січень-листопад 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2018 р.</a:t>
          </a:r>
        </a:p>
      </xdr:txBody>
    </xdr:sp>
    <xdr:clientData/>
  </xdr:twoCellAnchor>
  <xdr:twoCellAnchor>
    <xdr:from>
      <xdr:col>13</xdr:col>
      <xdr:colOff>361950</xdr:colOff>
      <xdr:row>8</xdr:row>
      <xdr:rowOff>38100</xdr:rowOff>
    </xdr:from>
    <xdr:to>
      <xdr:col>14</xdr:col>
      <xdr:colOff>657225</xdr:colOff>
      <xdr:row>9</xdr:row>
      <xdr:rowOff>152400</xdr:rowOff>
    </xdr:to>
    <xdr:sp>
      <xdr:nvSpPr>
        <xdr:cNvPr id="7" name="Text Box 11"/>
        <xdr:cNvSpPr txBox="1">
          <a:spLocks noChangeArrowheads="1"/>
        </xdr:cNvSpPr>
      </xdr:nvSpPr>
      <xdr:spPr>
        <a:xfrm>
          <a:off x="9610725" y="1333500"/>
          <a:ext cx="990600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- 102 060,0
</a:t>
          </a:r>
        </a:p>
      </xdr:txBody>
    </xdr:sp>
    <xdr:clientData/>
  </xdr:twoCellAnchor>
  <xdr:twoCellAnchor>
    <xdr:from>
      <xdr:col>6</xdr:col>
      <xdr:colOff>581025</xdr:colOff>
      <xdr:row>4</xdr:row>
      <xdr:rowOff>47625</xdr:rowOff>
    </xdr:from>
    <xdr:to>
      <xdr:col>8</xdr:col>
      <xdr:colOff>266700</xdr:colOff>
      <xdr:row>8</xdr:row>
      <xdr:rowOff>28575</xdr:rowOff>
    </xdr:to>
    <xdr:sp>
      <xdr:nvSpPr>
        <xdr:cNvPr id="8" name="Text Box 12"/>
        <xdr:cNvSpPr txBox="1">
          <a:spLocks noChangeArrowheads="1"/>
        </xdr:cNvSpPr>
      </xdr:nvSpPr>
      <xdr:spPr>
        <a:xfrm>
          <a:off x="5095875" y="695325"/>
          <a:ext cx="1028700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Уточнений план </a:t>
          </a:r>
          <a:r>
            <a:rPr lang="en-US" cap="none" sz="10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на січень-листопад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2018р. </a:t>
          </a:r>
        </a:p>
      </xdr:txBody>
    </xdr:sp>
    <xdr:clientData/>
  </xdr:twoCellAnchor>
  <xdr:twoCellAnchor>
    <xdr:from>
      <xdr:col>6</xdr:col>
      <xdr:colOff>561975</xdr:colOff>
      <xdr:row>8</xdr:row>
      <xdr:rowOff>57150</xdr:rowOff>
    </xdr:from>
    <xdr:to>
      <xdr:col>8</xdr:col>
      <xdr:colOff>266700</xdr:colOff>
      <xdr:row>9</xdr:row>
      <xdr:rowOff>142875</xdr:rowOff>
    </xdr:to>
    <xdr:sp>
      <xdr:nvSpPr>
        <xdr:cNvPr id="9" name="Text Box 13"/>
        <xdr:cNvSpPr txBox="1">
          <a:spLocks noChangeArrowheads="1"/>
        </xdr:cNvSpPr>
      </xdr:nvSpPr>
      <xdr:spPr>
        <a:xfrm>
          <a:off x="5076825" y="1352550"/>
          <a:ext cx="10477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1 517 179,1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тис.грн.</a:t>
          </a:r>
        </a:p>
      </xdr:txBody>
    </xdr:sp>
    <xdr:clientData/>
  </xdr:twoCellAnchor>
  <xdr:twoCellAnchor>
    <xdr:from>
      <xdr:col>13</xdr:col>
      <xdr:colOff>352425</xdr:colOff>
      <xdr:row>4</xdr:row>
      <xdr:rowOff>95250</xdr:rowOff>
    </xdr:from>
    <xdr:to>
      <xdr:col>14</xdr:col>
      <xdr:colOff>638175</xdr:colOff>
      <xdr:row>8</xdr:row>
      <xdr:rowOff>47625</xdr:rowOff>
    </xdr:to>
    <xdr:sp>
      <xdr:nvSpPr>
        <xdr:cNvPr id="10" name="Text Box 14"/>
        <xdr:cNvSpPr txBox="1">
          <a:spLocks noChangeArrowheads="1"/>
        </xdr:cNvSpPr>
      </xdr:nvSpPr>
      <xdr:spPr>
        <a:xfrm>
          <a:off x="9601200" y="742950"/>
          <a:ext cx="981075" cy="600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плану на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 листопад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2018р.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</a:p>
      </xdr:txBody>
    </xdr:sp>
    <xdr:clientData/>
  </xdr:twoCellAnchor>
  <xdr:twoCellAnchor>
    <xdr:from>
      <xdr:col>11</xdr:col>
      <xdr:colOff>685800</xdr:colOff>
      <xdr:row>8</xdr:row>
      <xdr:rowOff>47625</xdr:rowOff>
    </xdr:from>
    <xdr:to>
      <xdr:col>13</xdr:col>
      <xdr:colOff>361950</xdr:colOff>
      <xdr:row>10</xdr:row>
      <xdr:rowOff>0</xdr:rowOff>
    </xdr:to>
    <xdr:sp>
      <xdr:nvSpPr>
        <xdr:cNvPr id="11" name="Text Box 15"/>
        <xdr:cNvSpPr txBox="1">
          <a:spLocks noChangeArrowheads="1"/>
        </xdr:cNvSpPr>
      </xdr:nvSpPr>
      <xdr:spPr>
        <a:xfrm>
          <a:off x="8543925" y="1343025"/>
          <a:ext cx="1066800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- 99 054,5</a:t>
          </a:r>
        </a:p>
      </xdr:txBody>
    </xdr:sp>
    <xdr:clientData/>
  </xdr:twoCellAnchor>
  <xdr:twoCellAnchor>
    <xdr:from>
      <xdr:col>13</xdr:col>
      <xdr:colOff>438150</xdr:colOff>
      <xdr:row>3</xdr:row>
      <xdr:rowOff>28575</xdr:rowOff>
    </xdr:from>
    <xdr:to>
      <xdr:col>14</xdr:col>
      <xdr:colOff>581025</xdr:colOff>
      <xdr:row>4</xdr:row>
      <xdr:rowOff>47625</xdr:rowOff>
    </xdr:to>
    <xdr:sp>
      <xdr:nvSpPr>
        <xdr:cNvPr id="12" name="Text Box 16"/>
        <xdr:cNvSpPr txBox="1">
          <a:spLocks noChangeArrowheads="1"/>
        </xdr:cNvSpPr>
      </xdr:nvSpPr>
      <xdr:spPr>
        <a:xfrm>
          <a:off x="9686925" y="514350"/>
          <a:ext cx="8382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тис.грн.</a:t>
          </a:r>
        </a:p>
      </xdr:txBody>
    </xdr:sp>
    <xdr:clientData/>
  </xdr:twoCellAnchor>
  <xdr:twoCellAnchor>
    <xdr:from>
      <xdr:col>0</xdr:col>
      <xdr:colOff>600075</xdr:colOff>
      <xdr:row>29</xdr:row>
      <xdr:rowOff>66675</xdr:rowOff>
    </xdr:from>
    <xdr:to>
      <xdr:col>14</xdr:col>
      <xdr:colOff>247650</xdr:colOff>
      <xdr:row>45</xdr:row>
      <xdr:rowOff>133350</xdr:rowOff>
    </xdr:to>
    <xdr:graphicFrame>
      <xdr:nvGraphicFramePr>
        <xdr:cNvPr id="13" name="Диаграмма 1"/>
        <xdr:cNvGraphicFramePr/>
      </xdr:nvGraphicFramePr>
      <xdr:xfrm>
        <a:off x="600075" y="5676900"/>
        <a:ext cx="9591675" cy="2314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16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4962525"/>
        <a:ext cx="116586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26</xdr:row>
      <xdr:rowOff>19050</xdr:rowOff>
    </xdr:from>
    <xdr:to>
      <xdr:col>16</xdr:col>
      <xdr:colOff>85725</xdr:colOff>
      <xdr:row>49</xdr:row>
      <xdr:rowOff>76200</xdr:rowOff>
    </xdr:to>
    <xdr:graphicFrame>
      <xdr:nvGraphicFramePr>
        <xdr:cNvPr id="1" name="Chart 1"/>
        <xdr:cNvGraphicFramePr/>
      </xdr:nvGraphicFramePr>
      <xdr:xfrm>
        <a:off x="85725" y="5124450"/>
        <a:ext cx="116586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24</xdr:row>
      <xdr:rowOff>19050</xdr:rowOff>
    </xdr:from>
    <xdr:to>
      <xdr:col>16</xdr:col>
      <xdr:colOff>85725</xdr:colOff>
      <xdr:row>47</xdr:row>
      <xdr:rowOff>76200</xdr:rowOff>
    </xdr:to>
    <xdr:graphicFrame>
      <xdr:nvGraphicFramePr>
        <xdr:cNvPr id="1" name="Chart 1"/>
        <xdr:cNvGraphicFramePr/>
      </xdr:nvGraphicFramePr>
      <xdr:xfrm>
        <a:off x="85725" y="4800600"/>
        <a:ext cx="116586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26</xdr:row>
      <xdr:rowOff>19050</xdr:rowOff>
    </xdr:from>
    <xdr:to>
      <xdr:col>16</xdr:col>
      <xdr:colOff>85725</xdr:colOff>
      <xdr:row>49</xdr:row>
      <xdr:rowOff>76200</xdr:rowOff>
    </xdr:to>
    <xdr:graphicFrame>
      <xdr:nvGraphicFramePr>
        <xdr:cNvPr id="1" name="Chart 1"/>
        <xdr:cNvGraphicFramePr/>
      </xdr:nvGraphicFramePr>
      <xdr:xfrm>
        <a:off x="85725" y="5124450"/>
        <a:ext cx="116586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16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4962525"/>
        <a:ext cx="116586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27</xdr:row>
      <xdr:rowOff>19050</xdr:rowOff>
    </xdr:from>
    <xdr:to>
      <xdr:col>16</xdr:col>
      <xdr:colOff>85725</xdr:colOff>
      <xdr:row>50</xdr:row>
      <xdr:rowOff>76200</xdr:rowOff>
    </xdr:to>
    <xdr:graphicFrame>
      <xdr:nvGraphicFramePr>
        <xdr:cNvPr id="1" name="Chart 1"/>
        <xdr:cNvGraphicFramePr/>
      </xdr:nvGraphicFramePr>
      <xdr:xfrm>
        <a:off x="85725" y="5286375"/>
        <a:ext cx="116586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27</xdr:row>
      <xdr:rowOff>19050</xdr:rowOff>
    </xdr:from>
    <xdr:to>
      <xdr:col>16</xdr:col>
      <xdr:colOff>85725</xdr:colOff>
      <xdr:row>50</xdr:row>
      <xdr:rowOff>76200</xdr:rowOff>
    </xdr:to>
    <xdr:graphicFrame>
      <xdr:nvGraphicFramePr>
        <xdr:cNvPr id="1" name="Chart 1"/>
        <xdr:cNvGraphicFramePr/>
      </xdr:nvGraphicFramePr>
      <xdr:xfrm>
        <a:off x="85725" y="5286375"/>
        <a:ext cx="116586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24</xdr:row>
      <xdr:rowOff>152400</xdr:rowOff>
    </xdr:from>
    <xdr:to>
      <xdr:col>16</xdr:col>
      <xdr:colOff>142875</xdr:colOff>
      <xdr:row>48</xdr:row>
      <xdr:rowOff>47625</xdr:rowOff>
    </xdr:to>
    <xdr:graphicFrame>
      <xdr:nvGraphicFramePr>
        <xdr:cNvPr id="1" name="Chart 1"/>
        <xdr:cNvGraphicFramePr/>
      </xdr:nvGraphicFramePr>
      <xdr:xfrm>
        <a:off x="142875" y="4933950"/>
        <a:ext cx="116586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74;&#1080;&#1082;&#1086;&#1085;&#1072;&#1085;&#1085;&#1103;20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hod\Dohod3\&#1065;&#1086;&#1076;&#1077;&#1085;&#1085;&#1110;%20201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hod\Dohod3\&#1074;&#1080;&#1082;&#1086;&#1085;&#1072;&#1085;&#1085;&#1103;20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-2"/>
      <sheetName val="січень 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4"/>
      <sheetName val="Азот и обленерго"/>
      <sheetName val="Лист3"/>
      <sheetName val="22012500"/>
      <sheetName val="210811-3"/>
      <sheetName val="180000"/>
      <sheetName val="210811 для заход"/>
      <sheetName val="210811-2"/>
      <sheetName val="210811"/>
      <sheetName val="трансф"/>
      <sheetName val="розв-2"/>
      <sheetName val="розв"/>
      <sheetName val="240603-2"/>
      <sheetName val="240603"/>
      <sheetName val="210805. 535"/>
      <sheetName val="220804-2"/>
      <sheetName val="8842-сф"/>
      <sheetName val="8822-сф"/>
      <sheetName val="%% СФ. 903"/>
      <sheetName val="7490-сф"/>
      <sheetName val="220804. 871"/>
      <sheetName val="депозит"/>
      <sheetName val="надх"/>
      <sheetName val="залишки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"/>
      <sheetName val="грудень"/>
      <sheetName val="кредити"/>
      <sheetName val="повер ПДФО та трансп"/>
      <sheetName val="110202. 861"/>
      <sheetName val="2111 з 2003р"/>
      <sheetName val="Лист8"/>
      <sheetName val="210103. 871"/>
      <sheetName val="2105. 534"/>
      <sheetName val="210815. 561"/>
      <sheetName val="240622. 611"/>
      <sheetName val="5011"/>
      <sheetName val="24061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"/>
      <sheetName val="2017 рік"/>
      <sheetName val="2016 рік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5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6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H16" sqref="H16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50" t="s">
        <v>65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2"/>
      <c r="Q1" s="1"/>
      <c r="R1" s="153" t="s">
        <v>66</v>
      </c>
      <c r="S1" s="154"/>
      <c r="T1" s="154"/>
      <c r="U1" s="154"/>
      <c r="V1" s="154"/>
      <c r="W1" s="155"/>
    </row>
    <row r="2" spans="1:23" ht="15" thickBot="1">
      <c r="A2" s="156" t="s">
        <v>70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8"/>
      <c r="Q2" s="1"/>
      <c r="R2" s="159" t="s">
        <v>71</v>
      </c>
      <c r="S2" s="160"/>
      <c r="T2" s="160"/>
      <c r="U2" s="160"/>
      <c r="V2" s="160"/>
      <c r="W2" s="161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48</v>
      </c>
      <c r="O3" s="62" t="s">
        <v>69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62" t="s">
        <v>47</v>
      </c>
      <c r="V3" s="163"/>
      <c r="W3" s="93" t="s">
        <v>27</v>
      </c>
    </row>
    <row r="4" spans="1:23" ht="12.75">
      <c r="A4" s="10">
        <v>43103</v>
      </c>
      <c r="B4" s="65">
        <v>681.85</v>
      </c>
      <c r="C4" s="79">
        <v>16.8</v>
      </c>
      <c r="D4" s="106">
        <v>16.8</v>
      </c>
      <c r="E4" s="106">
        <f>C4-D4</f>
        <v>0</v>
      </c>
      <c r="F4" s="65">
        <v>21.4</v>
      </c>
      <c r="G4" s="65">
        <v>153.8</v>
      </c>
      <c r="H4" s="67">
        <v>749</v>
      </c>
      <c r="I4" s="78">
        <v>13.4</v>
      </c>
      <c r="J4" s="78">
        <v>12</v>
      </c>
      <c r="K4" s="78">
        <v>0</v>
      </c>
      <c r="L4" s="65">
        <v>0</v>
      </c>
      <c r="M4" s="65">
        <f aca="true" t="shared" si="0" ref="M4:M23">N4-B4-C4-F4-G4-H4-I4-J4-K4-L4</f>
        <v>16.750000000000092</v>
      </c>
      <c r="N4" s="65">
        <v>1665</v>
      </c>
      <c r="O4" s="65">
        <v>1700</v>
      </c>
      <c r="P4" s="3">
        <f aca="true" t="shared" si="1" ref="P4:P23">N4/O4</f>
        <v>0.9794117647058823</v>
      </c>
      <c r="Q4" s="2">
        <f>AVERAGE(N4:N23)</f>
        <v>5763.927</v>
      </c>
      <c r="R4" s="94">
        <v>0</v>
      </c>
      <c r="S4" s="95">
        <v>0</v>
      </c>
      <c r="T4" s="96">
        <v>0.2</v>
      </c>
      <c r="U4" s="164">
        <v>0</v>
      </c>
      <c r="V4" s="165"/>
      <c r="W4" s="97">
        <f>R4+S4+U4+T4+V4</f>
        <v>0.2</v>
      </c>
    </row>
    <row r="5" spans="1:23" ht="12.75">
      <c r="A5" s="10">
        <v>43104</v>
      </c>
      <c r="B5" s="65">
        <v>2370.8</v>
      </c>
      <c r="C5" s="79">
        <v>10.3</v>
      </c>
      <c r="D5" s="106">
        <v>10.3</v>
      </c>
      <c r="E5" s="106">
        <f aca="true" t="shared" si="2" ref="E5:E23">C5-D5</f>
        <v>0</v>
      </c>
      <c r="F5" s="65">
        <v>56.3</v>
      </c>
      <c r="G5" s="65">
        <v>159.8</v>
      </c>
      <c r="H5" s="79">
        <v>586.6</v>
      </c>
      <c r="I5" s="78">
        <v>13.1</v>
      </c>
      <c r="J5" s="78">
        <v>10.9</v>
      </c>
      <c r="K5" s="78">
        <v>0</v>
      </c>
      <c r="L5" s="65">
        <v>0</v>
      </c>
      <c r="M5" s="65">
        <f t="shared" si="0"/>
        <v>12.69999999999993</v>
      </c>
      <c r="N5" s="65">
        <v>3220.5</v>
      </c>
      <c r="O5" s="65">
        <v>2000</v>
      </c>
      <c r="P5" s="3">
        <f t="shared" si="1"/>
        <v>1.61025</v>
      </c>
      <c r="Q5" s="2">
        <v>5763.9</v>
      </c>
      <c r="R5" s="69">
        <v>0</v>
      </c>
      <c r="S5" s="65">
        <v>0</v>
      </c>
      <c r="T5" s="70">
        <v>0</v>
      </c>
      <c r="U5" s="127">
        <v>1</v>
      </c>
      <c r="V5" s="128"/>
      <c r="W5" s="68">
        <f aca="true" t="shared" si="3" ref="W5:W23">R5+S5+U5+T5+V5</f>
        <v>1</v>
      </c>
    </row>
    <row r="6" spans="1:23" ht="12.75">
      <c r="A6" s="10">
        <v>43105</v>
      </c>
      <c r="B6" s="65">
        <v>9885.7</v>
      </c>
      <c r="C6" s="79">
        <v>2.7</v>
      </c>
      <c r="D6" s="106">
        <v>2.7</v>
      </c>
      <c r="E6" s="106">
        <f t="shared" si="2"/>
        <v>0</v>
      </c>
      <c r="F6" s="72">
        <v>36</v>
      </c>
      <c r="G6" s="65">
        <v>239.3</v>
      </c>
      <c r="H6" s="80">
        <v>1517.2</v>
      </c>
      <c r="I6" s="78">
        <v>3.8</v>
      </c>
      <c r="J6" s="78">
        <v>24.8</v>
      </c>
      <c r="K6" s="78">
        <v>0</v>
      </c>
      <c r="L6" s="78">
        <v>0</v>
      </c>
      <c r="M6" s="65">
        <f t="shared" si="0"/>
        <v>14.599999999999593</v>
      </c>
      <c r="N6" s="65">
        <v>11724.1</v>
      </c>
      <c r="O6" s="65">
        <v>4500</v>
      </c>
      <c r="P6" s="3">
        <f t="shared" si="1"/>
        <v>2.6053555555555556</v>
      </c>
      <c r="Q6" s="2">
        <v>5763.9</v>
      </c>
      <c r="R6" s="71">
        <v>0</v>
      </c>
      <c r="S6" s="72">
        <v>0</v>
      </c>
      <c r="T6" s="73">
        <v>0</v>
      </c>
      <c r="U6" s="148">
        <v>0</v>
      </c>
      <c r="V6" s="149"/>
      <c r="W6" s="68">
        <f t="shared" si="3"/>
        <v>0</v>
      </c>
    </row>
    <row r="7" spans="1:23" ht="12.75">
      <c r="A7" s="10">
        <v>43109</v>
      </c>
      <c r="B7" s="77">
        <v>3551.5</v>
      </c>
      <c r="C7" s="79">
        <v>6.8</v>
      </c>
      <c r="D7" s="106">
        <v>6.8</v>
      </c>
      <c r="E7" s="106">
        <f t="shared" si="2"/>
        <v>0</v>
      </c>
      <c r="F7" s="65">
        <v>42</v>
      </c>
      <c r="G7" s="65">
        <v>261.7</v>
      </c>
      <c r="H7" s="79">
        <v>1031.6</v>
      </c>
      <c r="I7" s="78">
        <v>334.1</v>
      </c>
      <c r="J7" s="78">
        <v>72.1</v>
      </c>
      <c r="K7" s="78">
        <v>0</v>
      </c>
      <c r="L7" s="78">
        <v>0</v>
      </c>
      <c r="M7" s="65">
        <f t="shared" si="0"/>
        <v>14.59999999999971</v>
      </c>
      <c r="N7" s="65">
        <v>5314.4</v>
      </c>
      <c r="O7" s="65">
        <v>5500</v>
      </c>
      <c r="P7" s="3">
        <f t="shared" si="1"/>
        <v>0.9662545454545454</v>
      </c>
      <c r="Q7" s="2">
        <v>5763.9</v>
      </c>
      <c r="R7" s="71">
        <v>0</v>
      </c>
      <c r="S7" s="72">
        <v>0</v>
      </c>
      <c r="T7" s="73">
        <v>75.9</v>
      </c>
      <c r="U7" s="148">
        <v>0</v>
      </c>
      <c r="V7" s="149"/>
      <c r="W7" s="68">
        <f t="shared" si="3"/>
        <v>75.9</v>
      </c>
    </row>
    <row r="8" spans="1:23" ht="12.75">
      <c r="A8" s="10">
        <v>43110</v>
      </c>
      <c r="B8" s="65">
        <v>994.5</v>
      </c>
      <c r="C8" s="70">
        <v>44.8</v>
      </c>
      <c r="D8" s="106">
        <v>44.8</v>
      </c>
      <c r="E8" s="106">
        <f t="shared" si="2"/>
        <v>0</v>
      </c>
      <c r="F8" s="78">
        <v>121.6</v>
      </c>
      <c r="G8" s="78">
        <v>226.1</v>
      </c>
      <c r="H8" s="65">
        <v>1259.7</v>
      </c>
      <c r="I8" s="78">
        <v>174.1</v>
      </c>
      <c r="J8" s="78">
        <v>78.3</v>
      </c>
      <c r="K8" s="78">
        <v>564.1</v>
      </c>
      <c r="L8" s="78">
        <v>0</v>
      </c>
      <c r="M8" s="65">
        <f t="shared" si="0"/>
        <v>45.299999999999955</v>
      </c>
      <c r="N8" s="65">
        <v>3508.5</v>
      </c>
      <c r="O8" s="65">
        <v>4500</v>
      </c>
      <c r="P8" s="3">
        <f t="shared" si="1"/>
        <v>0.7796666666666666</v>
      </c>
      <c r="Q8" s="2">
        <v>5763.9</v>
      </c>
      <c r="R8" s="71">
        <v>0</v>
      </c>
      <c r="S8" s="72">
        <v>0</v>
      </c>
      <c r="T8" s="70">
        <v>45</v>
      </c>
      <c r="U8" s="127">
        <v>0</v>
      </c>
      <c r="V8" s="128"/>
      <c r="W8" s="68">
        <f t="shared" si="3"/>
        <v>45</v>
      </c>
    </row>
    <row r="9" spans="1:23" ht="12.75">
      <c r="A9" s="10">
        <v>43111</v>
      </c>
      <c r="B9" s="65">
        <v>1110.2</v>
      </c>
      <c r="C9" s="70">
        <v>64</v>
      </c>
      <c r="D9" s="106">
        <v>64</v>
      </c>
      <c r="E9" s="106">
        <f t="shared" si="2"/>
        <v>0</v>
      </c>
      <c r="F9" s="78">
        <v>149.7</v>
      </c>
      <c r="G9" s="82">
        <v>163</v>
      </c>
      <c r="H9" s="65">
        <v>1335.2</v>
      </c>
      <c r="I9" s="78">
        <v>62.2</v>
      </c>
      <c r="J9" s="78">
        <v>12.3</v>
      </c>
      <c r="K9" s="78">
        <v>0</v>
      </c>
      <c r="L9" s="78">
        <v>0</v>
      </c>
      <c r="M9" s="65">
        <f t="shared" si="0"/>
        <v>62.799999999999955</v>
      </c>
      <c r="N9" s="65">
        <v>2959.4</v>
      </c>
      <c r="O9" s="65">
        <v>1800</v>
      </c>
      <c r="P9" s="3">
        <f t="shared" si="1"/>
        <v>1.644111111111111</v>
      </c>
      <c r="Q9" s="2">
        <v>5763.9</v>
      </c>
      <c r="R9" s="71">
        <v>0</v>
      </c>
      <c r="S9" s="72">
        <v>0</v>
      </c>
      <c r="T9" s="70">
        <v>0</v>
      </c>
      <c r="U9" s="127">
        <v>0</v>
      </c>
      <c r="V9" s="128"/>
      <c r="W9" s="68">
        <f t="shared" si="3"/>
        <v>0</v>
      </c>
    </row>
    <row r="10" spans="1:23" ht="12.75">
      <c r="A10" s="10">
        <v>43112</v>
      </c>
      <c r="B10" s="65">
        <v>978.7</v>
      </c>
      <c r="C10" s="70">
        <v>40.4</v>
      </c>
      <c r="D10" s="106">
        <v>40.4</v>
      </c>
      <c r="E10" s="106">
        <f t="shared" si="2"/>
        <v>0</v>
      </c>
      <c r="F10" s="78">
        <v>121.7</v>
      </c>
      <c r="G10" s="78">
        <v>146.6</v>
      </c>
      <c r="H10" s="65">
        <v>1177.5</v>
      </c>
      <c r="I10" s="78">
        <v>86.1</v>
      </c>
      <c r="J10" s="78">
        <v>24.8</v>
      </c>
      <c r="K10" s="78">
        <v>0</v>
      </c>
      <c r="L10" s="78">
        <v>0</v>
      </c>
      <c r="M10" s="65">
        <f t="shared" si="0"/>
        <v>16.600000000000005</v>
      </c>
      <c r="N10" s="65">
        <v>2592.4</v>
      </c>
      <c r="O10" s="72">
        <v>2200</v>
      </c>
      <c r="P10" s="3">
        <f t="shared" si="1"/>
        <v>1.1783636363636365</v>
      </c>
      <c r="Q10" s="2">
        <v>5763.9</v>
      </c>
      <c r="R10" s="71">
        <v>0</v>
      </c>
      <c r="S10" s="72">
        <v>0</v>
      </c>
      <c r="T10" s="70">
        <v>2</v>
      </c>
      <c r="U10" s="127">
        <v>0</v>
      </c>
      <c r="V10" s="128"/>
      <c r="W10" s="68">
        <f>R10+S10+U10+T10+V10</f>
        <v>2</v>
      </c>
    </row>
    <row r="11" spans="1:23" ht="12.75">
      <c r="A11" s="10">
        <v>43115</v>
      </c>
      <c r="B11" s="65">
        <v>2695</v>
      </c>
      <c r="C11" s="70">
        <v>75.9</v>
      </c>
      <c r="D11" s="106">
        <v>75.9</v>
      </c>
      <c r="E11" s="106">
        <f t="shared" si="2"/>
        <v>0</v>
      </c>
      <c r="F11" s="78">
        <v>54.9</v>
      </c>
      <c r="G11" s="78">
        <v>233</v>
      </c>
      <c r="H11" s="65">
        <v>2011.4</v>
      </c>
      <c r="I11" s="78">
        <v>68.1</v>
      </c>
      <c r="J11" s="78">
        <v>16.6</v>
      </c>
      <c r="K11" s="78">
        <v>0</v>
      </c>
      <c r="L11" s="78">
        <v>0</v>
      </c>
      <c r="M11" s="65">
        <f t="shared" si="0"/>
        <v>13.099999999999731</v>
      </c>
      <c r="N11" s="65">
        <v>5168</v>
      </c>
      <c r="O11" s="65">
        <v>7900</v>
      </c>
      <c r="P11" s="3">
        <f t="shared" si="1"/>
        <v>0.6541772151898734</v>
      </c>
      <c r="Q11" s="2">
        <v>5763.9</v>
      </c>
      <c r="R11" s="69">
        <v>0</v>
      </c>
      <c r="S11" s="65">
        <v>0</v>
      </c>
      <c r="T11" s="70">
        <v>0</v>
      </c>
      <c r="U11" s="127">
        <v>0</v>
      </c>
      <c r="V11" s="128"/>
      <c r="W11" s="68">
        <f t="shared" si="3"/>
        <v>0</v>
      </c>
    </row>
    <row r="12" spans="1:23" ht="12.75">
      <c r="A12" s="10">
        <v>43116</v>
      </c>
      <c r="B12" s="77">
        <v>1305.6</v>
      </c>
      <c r="C12" s="70">
        <v>112.3</v>
      </c>
      <c r="D12" s="106">
        <v>112.3</v>
      </c>
      <c r="E12" s="106">
        <f t="shared" si="2"/>
        <v>0</v>
      </c>
      <c r="F12" s="78">
        <v>68.1</v>
      </c>
      <c r="G12" s="78">
        <v>284.2</v>
      </c>
      <c r="H12" s="65">
        <v>1941.2</v>
      </c>
      <c r="I12" s="78">
        <v>183.9</v>
      </c>
      <c r="J12" s="78">
        <v>24.7</v>
      </c>
      <c r="K12" s="78">
        <v>0</v>
      </c>
      <c r="L12" s="78">
        <v>0</v>
      </c>
      <c r="M12" s="65">
        <f t="shared" si="0"/>
        <v>15.10000000000004</v>
      </c>
      <c r="N12" s="65">
        <v>3935.1</v>
      </c>
      <c r="O12" s="65">
        <v>7500</v>
      </c>
      <c r="P12" s="3">
        <f t="shared" si="1"/>
        <v>0.52468</v>
      </c>
      <c r="Q12" s="2">
        <v>5763.9</v>
      </c>
      <c r="R12" s="69">
        <v>0</v>
      </c>
      <c r="S12" s="65">
        <v>806.4</v>
      </c>
      <c r="T12" s="70">
        <v>0</v>
      </c>
      <c r="U12" s="127">
        <v>0</v>
      </c>
      <c r="V12" s="128"/>
      <c r="W12" s="68">
        <f t="shared" si="3"/>
        <v>806.4</v>
      </c>
    </row>
    <row r="13" spans="1:23" ht="12.75">
      <c r="A13" s="10">
        <v>43117</v>
      </c>
      <c r="B13" s="65">
        <v>2494.6</v>
      </c>
      <c r="C13" s="70">
        <v>52.9</v>
      </c>
      <c r="D13" s="106">
        <v>52.9</v>
      </c>
      <c r="E13" s="106">
        <f t="shared" si="2"/>
        <v>0</v>
      </c>
      <c r="F13" s="78">
        <v>284.3</v>
      </c>
      <c r="G13" s="78">
        <v>254.6</v>
      </c>
      <c r="H13" s="65">
        <v>1581.5</v>
      </c>
      <c r="I13" s="78">
        <v>64.7</v>
      </c>
      <c r="J13" s="78">
        <v>18</v>
      </c>
      <c r="K13" s="78">
        <v>0</v>
      </c>
      <c r="L13" s="78">
        <v>0</v>
      </c>
      <c r="M13" s="65">
        <f t="shared" si="0"/>
        <v>22.09999999999995</v>
      </c>
      <c r="N13" s="65">
        <v>4772.7</v>
      </c>
      <c r="O13" s="65">
        <v>4000</v>
      </c>
      <c r="P13" s="3">
        <f t="shared" si="1"/>
        <v>1.1931749999999999</v>
      </c>
      <c r="Q13" s="2">
        <v>5763.9</v>
      </c>
      <c r="R13" s="69">
        <v>0</v>
      </c>
      <c r="S13" s="65">
        <v>0</v>
      </c>
      <c r="T13" s="70">
        <v>0</v>
      </c>
      <c r="U13" s="127">
        <v>0</v>
      </c>
      <c r="V13" s="128"/>
      <c r="W13" s="68">
        <f t="shared" si="3"/>
        <v>0</v>
      </c>
    </row>
    <row r="14" spans="1:23" ht="12.75">
      <c r="A14" s="10">
        <v>43118</v>
      </c>
      <c r="B14" s="65">
        <v>1910.5</v>
      </c>
      <c r="C14" s="70">
        <v>38.2</v>
      </c>
      <c r="D14" s="106">
        <v>38.2</v>
      </c>
      <c r="E14" s="106">
        <f t="shared" si="2"/>
        <v>0</v>
      </c>
      <c r="F14" s="78">
        <v>223</v>
      </c>
      <c r="G14" s="78">
        <v>313.3</v>
      </c>
      <c r="H14" s="65">
        <v>2884.2</v>
      </c>
      <c r="I14" s="78">
        <v>89.2</v>
      </c>
      <c r="J14" s="78">
        <v>10.5</v>
      </c>
      <c r="K14" s="78">
        <v>0</v>
      </c>
      <c r="L14" s="78">
        <v>0</v>
      </c>
      <c r="M14" s="65">
        <f t="shared" si="0"/>
        <v>24.40000000000036</v>
      </c>
      <c r="N14" s="65">
        <v>5493.3</v>
      </c>
      <c r="O14" s="65">
        <v>3800</v>
      </c>
      <c r="P14" s="3">
        <f t="shared" si="1"/>
        <v>1.4456052631578948</v>
      </c>
      <c r="Q14" s="2">
        <v>5763.9</v>
      </c>
      <c r="R14" s="69">
        <v>0</v>
      </c>
      <c r="S14" s="65">
        <v>0.01</v>
      </c>
      <c r="T14" s="74">
        <v>0</v>
      </c>
      <c r="U14" s="127">
        <v>0</v>
      </c>
      <c r="V14" s="128"/>
      <c r="W14" s="68">
        <f t="shared" si="3"/>
        <v>0.01</v>
      </c>
    </row>
    <row r="15" spans="1:23" ht="12.75">
      <c r="A15" s="10">
        <v>43119</v>
      </c>
      <c r="B15" s="65">
        <v>5550.1</v>
      </c>
      <c r="C15" s="66">
        <v>97</v>
      </c>
      <c r="D15" s="106">
        <v>97</v>
      </c>
      <c r="E15" s="106">
        <f t="shared" si="2"/>
        <v>0</v>
      </c>
      <c r="F15" s="81">
        <v>362.7</v>
      </c>
      <c r="G15" s="81">
        <v>464</v>
      </c>
      <c r="H15" s="82">
        <v>2411.2</v>
      </c>
      <c r="I15" s="81">
        <v>70.8</v>
      </c>
      <c r="J15" s="81">
        <v>27.5</v>
      </c>
      <c r="K15" s="81">
        <v>0</v>
      </c>
      <c r="L15" s="81">
        <v>0</v>
      </c>
      <c r="M15" s="65">
        <f t="shared" si="0"/>
        <v>7.939999999999785</v>
      </c>
      <c r="N15" s="65">
        <v>8991.24</v>
      </c>
      <c r="O15" s="72">
        <v>2500</v>
      </c>
      <c r="P15" s="3">
        <f>N15/O15</f>
        <v>3.5964959999999997</v>
      </c>
      <c r="Q15" s="2">
        <v>5763.9</v>
      </c>
      <c r="R15" s="69">
        <v>0</v>
      </c>
      <c r="S15" s="65">
        <v>0</v>
      </c>
      <c r="T15" s="74">
        <v>0</v>
      </c>
      <c r="U15" s="127">
        <v>0</v>
      </c>
      <c r="V15" s="128"/>
      <c r="W15" s="68">
        <f t="shared" si="3"/>
        <v>0</v>
      </c>
    </row>
    <row r="16" spans="1:23" ht="12.75">
      <c r="A16" s="10">
        <v>43487</v>
      </c>
      <c r="B16" s="65">
        <v>6558.3</v>
      </c>
      <c r="C16" s="70">
        <v>342.9</v>
      </c>
      <c r="D16" s="106">
        <v>342.9</v>
      </c>
      <c r="E16" s="106">
        <f t="shared" si="2"/>
        <v>0</v>
      </c>
      <c r="F16" s="78">
        <v>159.9</v>
      </c>
      <c r="G16" s="78">
        <v>533.1</v>
      </c>
      <c r="H16" s="65">
        <v>922.9</v>
      </c>
      <c r="I16" s="78">
        <v>57.5</v>
      </c>
      <c r="J16" s="78">
        <v>6.5</v>
      </c>
      <c r="K16" s="78">
        <v>0</v>
      </c>
      <c r="L16" s="78">
        <v>0</v>
      </c>
      <c r="M16" s="65">
        <f t="shared" si="0"/>
        <v>15.100000000000364</v>
      </c>
      <c r="N16" s="65">
        <v>8596.2</v>
      </c>
      <c r="O16" s="72">
        <v>8490</v>
      </c>
      <c r="P16" s="3">
        <f t="shared" si="1"/>
        <v>1.0125088339222617</v>
      </c>
      <c r="Q16" s="2">
        <v>5763.9</v>
      </c>
      <c r="R16" s="69">
        <v>5</v>
      </c>
      <c r="S16" s="65">
        <v>0</v>
      </c>
      <c r="T16" s="74">
        <v>0</v>
      </c>
      <c r="U16" s="127">
        <v>0</v>
      </c>
      <c r="V16" s="128"/>
      <c r="W16" s="68">
        <f t="shared" si="3"/>
        <v>5</v>
      </c>
    </row>
    <row r="17" spans="1:23" ht="12.75">
      <c r="A17" s="10">
        <v>43488</v>
      </c>
      <c r="B17" s="65">
        <v>2607.7</v>
      </c>
      <c r="C17" s="70">
        <v>18.2</v>
      </c>
      <c r="D17" s="106">
        <v>18.2</v>
      </c>
      <c r="E17" s="106">
        <f t="shared" si="2"/>
        <v>0</v>
      </c>
      <c r="F17" s="78">
        <v>322.7</v>
      </c>
      <c r="G17" s="78">
        <v>760.1</v>
      </c>
      <c r="H17" s="65">
        <v>964.5</v>
      </c>
      <c r="I17" s="78">
        <v>173</v>
      </c>
      <c r="J17" s="78">
        <v>3.2</v>
      </c>
      <c r="K17" s="78">
        <v>0</v>
      </c>
      <c r="L17" s="78">
        <v>0</v>
      </c>
      <c r="M17" s="65">
        <f t="shared" si="0"/>
        <v>22.3</v>
      </c>
      <c r="N17" s="65">
        <v>4871.7</v>
      </c>
      <c r="O17" s="65">
        <v>3400</v>
      </c>
      <c r="P17" s="3">
        <f t="shared" si="1"/>
        <v>1.4328529411764706</v>
      </c>
      <c r="Q17" s="2">
        <v>5763.9</v>
      </c>
      <c r="R17" s="69">
        <v>0</v>
      </c>
      <c r="S17" s="65">
        <v>0</v>
      </c>
      <c r="T17" s="74">
        <v>0</v>
      </c>
      <c r="U17" s="127">
        <v>0</v>
      </c>
      <c r="V17" s="128"/>
      <c r="W17" s="68">
        <f t="shared" si="3"/>
        <v>0</v>
      </c>
    </row>
    <row r="18" spans="1:23" ht="12.75">
      <c r="A18" s="10">
        <v>43489</v>
      </c>
      <c r="B18" s="65">
        <v>725.2</v>
      </c>
      <c r="C18" s="70">
        <v>86.8</v>
      </c>
      <c r="D18" s="106">
        <v>86.8</v>
      </c>
      <c r="E18" s="106">
        <f t="shared" si="2"/>
        <v>0</v>
      </c>
      <c r="F18" s="78">
        <v>268.9</v>
      </c>
      <c r="G18" s="78">
        <v>816.6</v>
      </c>
      <c r="H18" s="65">
        <v>461.7</v>
      </c>
      <c r="I18" s="78">
        <v>64.2</v>
      </c>
      <c r="J18" s="78">
        <v>34.4</v>
      </c>
      <c r="K18" s="78">
        <v>0</v>
      </c>
      <c r="L18" s="78">
        <v>0</v>
      </c>
      <c r="M18" s="65">
        <f>N18-B18-C18-F18-G18-H18-I18-J18-K18-L18</f>
        <v>15.399999999999714</v>
      </c>
      <c r="N18" s="65">
        <v>2473.2</v>
      </c>
      <c r="O18" s="65">
        <v>3700</v>
      </c>
      <c r="P18" s="3">
        <f>N18/O18</f>
        <v>0.6684324324324323</v>
      </c>
      <c r="Q18" s="2">
        <v>5763.9</v>
      </c>
      <c r="R18" s="69">
        <v>0</v>
      </c>
      <c r="S18" s="65">
        <v>0</v>
      </c>
      <c r="T18" s="70">
        <v>0</v>
      </c>
      <c r="U18" s="127">
        <v>0</v>
      </c>
      <c r="V18" s="128"/>
      <c r="W18" s="68">
        <f t="shared" si="3"/>
        <v>0</v>
      </c>
    </row>
    <row r="19" spans="1:23" ht="12.75">
      <c r="A19" s="10">
        <v>43490</v>
      </c>
      <c r="B19" s="65">
        <v>933.4</v>
      </c>
      <c r="C19" s="70">
        <v>428.4</v>
      </c>
      <c r="D19" s="106">
        <v>428.4</v>
      </c>
      <c r="E19" s="106">
        <f t="shared" si="2"/>
        <v>0</v>
      </c>
      <c r="F19" s="78">
        <v>366.7</v>
      </c>
      <c r="G19" s="78">
        <v>602</v>
      </c>
      <c r="H19" s="65">
        <v>539.2</v>
      </c>
      <c r="I19" s="78">
        <v>74.2</v>
      </c>
      <c r="J19" s="78">
        <v>28.7</v>
      </c>
      <c r="K19" s="78">
        <v>0</v>
      </c>
      <c r="L19" s="78">
        <v>0</v>
      </c>
      <c r="M19" s="65">
        <f>N19-B19-C19-F19-G19-H19-I19-J19-K19-L19</f>
        <v>10.699999999999907</v>
      </c>
      <c r="N19" s="65">
        <v>2983.3</v>
      </c>
      <c r="O19" s="65">
        <v>2600</v>
      </c>
      <c r="P19" s="3">
        <f t="shared" si="1"/>
        <v>1.147423076923077</v>
      </c>
      <c r="Q19" s="2">
        <v>5763.9</v>
      </c>
      <c r="R19" s="69">
        <v>0</v>
      </c>
      <c r="S19" s="65">
        <v>0</v>
      </c>
      <c r="T19" s="70">
        <v>0</v>
      </c>
      <c r="U19" s="127">
        <v>0</v>
      </c>
      <c r="V19" s="128"/>
      <c r="W19" s="68">
        <f t="shared" si="3"/>
        <v>0</v>
      </c>
    </row>
    <row r="20" spans="1:23" ht="12.75">
      <c r="A20" s="10">
        <v>43491</v>
      </c>
      <c r="B20" s="65">
        <v>1473.9</v>
      </c>
      <c r="C20" s="70">
        <v>1573</v>
      </c>
      <c r="D20" s="106">
        <v>1573</v>
      </c>
      <c r="E20" s="106">
        <f t="shared" si="2"/>
        <v>0</v>
      </c>
      <c r="F20" s="78">
        <v>697.3</v>
      </c>
      <c r="G20" s="65">
        <v>1239.7</v>
      </c>
      <c r="H20" s="65">
        <v>937.9</v>
      </c>
      <c r="I20" s="78">
        <v>97</v>
      </c>
      <c r="J20" s="78">
        <v>15.3</v>
      </c>
      <c r="K20" s="78">
        <v>0</v>
      </c>
      <c r="L20" s="78">
        <v>0</v>
      </c>
      <c r="M20" s="65">
        <f t="shared" si="0"/>
        <v>10.299999999999795</v>
      </c>
      <c r="N20" s="65">
        <v>6044.4</v>
      </c>
      <c r="O20" s="65">
        <v>6330</v>
      </c>
      <c r="P20" s="3">
        <f t="shared" si="1"/>
        <v>0.9548815165876776</v>
      </c>
      <c r="Q20" s="2">
        <v>5763.9</v>
      </c>
      <c r="R20" s="69">
        <v>0</v>
      </c>
      <c r="S20" s="65">
        <v>0</v>
      </c>
      <c r="T20" s="70">
        <v>0</v>
      </c>
      <c r="U20" s="127">
        <v>0</v>
      </c>
      <c r="V20" s="128"/>
      <c r="W20" s="68">
        <f t="shared" si="3"/>
        <v>0</v>
      </c>
    </row>
    <row r="21" spans="1:23" ht="12.75">
      <c r="A21" s="10">
        <v>43129</v>
      </c>
      <c r="B21" s="65">
        <v>1250.2</v>
      </c>
      <c r="C21" s="70">
        <v>1688.9</v>
      </c>
      <c r="D21" s="106">
        <v>1688.9</v>
      </c>
      <c r="E21" s="106">
        <f t="shared" si="2"/>
        <v>0</v>
      </c>
      <c r="F21" s="78">
        <v>1035.2</v>
      </c>
      <c r="G21" s="65">
        <v>3380.3</v>
      </c>
      <c r="H21" s="65">
        <v>1166.3</v>
      </c>
      <c r="I21" s="78">
        <v>67.9</v>
      </c>
      <c r="J21" s="78">
        <v>46.9</v>
      </c>
      <c r="K21" s="78">
        <v>0</v>
      </c>
      <c r="L21" s="78">
        <v>0</v>
      </c>
      <c r="M21" s="65">
        <f t="shared" si="0"/>
        <v>59.500000000000405</v>
      </c>
      <c r="N21" s="65">
        <v>8695.2</v>
      </c>
      <c r="O21" s="65">
        <v>7800</v>
      </c>
      <c r="P21" s="3">
        <f t="shared" si="1"/>
        <v>1.114769230769231</v>
      </c>
      <c r="Q21" s="2">
        <v>5763.9</v>
      </c>
      <c r="R21" s="102">
        <v>0</v>
      </c>
      <c r="S21" s="103">
        <v>0</v>
      </c>
      <c r="T21" s="104">
        <v>31.2</v>
      </c>
      <c r="U21" s="127">
        <v>0</v>
      </c>
      <c r="V21" s="128"/>
      <c r="W21" s="68">
        <f t="shared" si="3"/>
        <v>31.2</v>
      </c>
    </row>
    <row r="22" spans="1:23" ht="12.75">
      <c r="A22" s="10">
        <v>43130</v>
      </c>
      <c r="B22" s="65">
        <v>6510.5</v>
      </c>
      <c r="C22" s="70">
        <v>240.6</v>
      </c>
      <c r="D22" s="106">
        <v>240.6</v>
      </c>
      <c r="E22" s="106">
        <f t="shared" si="2"/>
        <v>0</v>
      </c>
      <c r="F22" s="78">
        <v>223.3</v>
      </c>
      <c r="G22" s="65">
        <v>2746</v>
      </c>
      <c r="H22" s="65">
        <v>802.6</v>
      </c>
      <c r="I22" s="78">
        <v>133.3</v>
      </c>
      <c r="J22" s="78">
        <v>33.1</v>
      </c>
      <c r="K22" s="78">
        <v>0</v>
      </c>
      <c r="L22" s="78">
        <v>0</v>
      </c>
      <c r="M22" s="65">
        <f t="shared" si="0"/>
        <v>-15.350000000000854</v>
      </c>
      <c r="N22" s="65">
        <v>10674.05</v>
      </c>
      <c r="O22" s="65">
        <v>12900</v>
      </c>
      <c r="P22" s="3">
        <f t="shared" si="1"/>
        <v>0.8274457364341085</v>
      </c>
      <c r="Q22" s="2">
        <v>5763.9</v>
      </c>
      <c r="R22" s="102">
        <v>10</v>
      </c>
      <c r="S22" s="103">
        <v>0</v>
      </c>
      <c r="T22" s="104">
        <v>2.7</v>
      </c>
      <c r="U22" s="127">
        <v>0</v>
      </c>
      <c r="V22" s="128"/>
      <c r="W22" s="68">
        <f t="shared" si="3"/>
        <v>12.7</v>
      </c>
    </row>
    <row r="23" spans="1:23" ht="13.5" thickBot="1">
      <c r="A23" s="10">
        <v>43131</v>
      </c>
      <c r="B23" s="65">
        <v>10241</v>
      </c>
      <c r="C23" s="74">
        <v>48.7</v>
      </c>
      <c r="D23" s="106">
        <v>48.7</v>
      </c>
      <c r="E23" s="106">
        <f t="shared" si="2"/>
        <v>0</v>
      </c>
      <c r="F23" s="78">
        <v>26.23</v>
      </c>
      <c r="G23" s="65">
        <v>376.3</v>
      </c>
      <c r="H23" s="65">
        <v>764.8</v>
      </c>
      <c r="I23" s="78">
        <v>63.5</v>
      </c>
      <c r="J23" s="78">
        <v>68.1</v>
      </c>
      <c r="K23" s="78">
        <v>0</v>
      </c>
      <c r="L23" s="78">
        <v>0</v>
      </c>
      <c r="M23" s="65">
        <f t="shared" si="0"/>
        <v>7.220000000000397</v>
      </c>
      <c r="N23" s="65">
        <v>11595.85</v>
      </c>
      <c r="O23" s="65">
        <v>10200</v>
      </c>
      <c r="P23" s="3">
        <f t="shared" si="1"/>
        <v>1.1368480392156863</v>
      </c>
      <c r="Q23" s="2">
        <v>5763.9</v>
      </c>
      <c r="R23" s="98">
        <v>0</v>
      </c>
      <c r="S23" s="99">
        <v>0</v>
      </c>
      <c r="T23" s="100">
        <v>0</v>
      </c>
      <c r="U23" s="142">
        <v>0</v>
      </c>
      <c r="V23" s="143"/>
      <c r="W23" s="101">
        <f t="shared" si="3"/>
        <v>0</v>
      </c>
    </row>
    <row r="24" spans="1:23" ht="13.5" thickBot="1">
      <c r="A24" s="83" t="s">
        <v>28</v>
      </c>
      <c r="B24" s="85">
        <f aca="true" t="shared" si="4" ref="B24:O24">SUM(B4:B23)</f>
        <v>63829.24999999999</v>
      </c>
      <c r="C24" s="85">
        <f t="shared" si="4"/>
        <v>4989.6</v>
      </c>
      <c r="D24" s="107">
        <f t="shared" si="4"/>
        <v>4989.6</v>
      </c>
      <c r="E24" s="107">
        <f t="shared" si="4"/>
        <v>0</v>
      </c>
      <c r="F24" s="85">
        <f t="shared" si="4"/>
        <v>4641.929999999999</v>
      </c>
      <c r="G24" s="85">
        <f t="shared" si="4"/>
        <v>13353.5</v>
      </c>
      <c r="H24" s="85">
        <f t="shared" si="4"/>
        <v>25046.200000000004</v>
      </c>
      <c r="I24" s="85">
        <f t="shared" si="4"/>
        <v>1894.1000000000001</v>
      </c>
      <c r="J24" s="85">
        <f t="shared" si="4"/>
        <v>568.6999999999999</v>
      </c>
      <c r="K24" s="85">
        <f t="shared" si="4"/>
        <v>564.1</v>
      </c>
      <c r="L24" s="85">
        <f t="shared" si="4"/>
        <v>0</v>
      </c>
      <c r="M24" s="84">
        <f t="shared" si="4"/>
        <v>391.15999999999883</v>
      </c>
      <c r="N24" s="84">
        <f t="shared" si="4"/>
        <v>115278.54</v>
      </c>
      <c r="O24" s="84">
        <f t="shared" si="4"/>
        <v>103320</v>
      </c>
      <c r="P24" s="86">
        <f>N24/O24</f>
        <v>1.1157427409988385</v>
      </c>
      <c r="Q24" s="2"/>
      <c r="R24" s="75">
        <f>SUM(R4:R23)</f>
        <v>15</v>
      </c>
      <c r="S24" s="75">
        <f>SUM(S4:S23)</f>
        <v>806.41</v>
      </c>
      <c r="T24" s="75">
        <f>SUM(T4:T23)</f>
        <v>157</v>
      </c>
      <c r="U24" s="144">
        <f>SUM(U4:U23)</f>
        <v>1</v>
      </c>
      <c r="V24" s="145"/>
      <c r="W24" s="75">
        <f>R24+S24+U24+T24+V24</f>
        <v>979.41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32" t="s">
        <v>33</v>
      </c>
      <c r="S27" s="132"/>
      <c r="T27" s="132"/>
      <c r="U27" s="132"/>
      <c r="V27" s="50"/>
      <c r="W27" s="50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46" t="s">
        <v>29</v>
      </c>
      <c r="S28" s="146"/>
      <c r="T28" s="146"/>
      <c r="U28" s="146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34">
        <v>43132</v>
      </c>
      <c r="S29" s="147">
        <f>14560.55/1000</f>
        <v>14.56055</v>
      </c>
      <c r="T29" s="147"/>
      <c r="U29" s="147"/>
      <c r="V29" s="57"/>
      <c r="W29" s="57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35"/>
      <c r="S30" s="147"/>
      <c r="T30" s="147"/>
      <c r="U30" s="147"/>
      <c r="V30" s="57"/>
      <c r="W30" s="57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3" t="s">
        <v>34</v>
      </c>
      <c r="T31" s="34" t="s">
        <v>39</v>
      </c>
      <c r="U31" s="48">
        <f>'[1]серпень'!$I$83</f>
        <v>0</v>
      </c>
      <c r="V31" s="54"/>
      <c r="W31" s="55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29" t="s">
        <v>45</v>
      </c>
      <c r="T32" s="130"/>
      <c r="U32" s="35">
        <f>'[1]серпень'!$I$82</f>
        <v>0</v>
      </c>
      <c r="V32" s="56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31" t="s">
        <v>40</v>
      </c>
      <c r="T33" s="131"/>
      <c r="U33" s="48">
        <f>'[1]серпень'!$I$81</f>
        <v>0</v>
      </c>
      <c r="V33" s="54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56"/>
      <c r="V34" s="56"/>
      <c r="W34" s="55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32" t="s">
        <v>30</v>
      </c>
      <c r="S37" s="132"/>
      <c r="T37" s="132"/>
      <c r="U37" s="132"/>
      <c r="V37" s="52"/>
      <c r="W37" s="52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33" t="s">
        <v>31</v>
      </c>
      <c r="S38" s="133"/>
      <c r="T38" s="133"/>
      <c r="U38" s="133"/>
      <c r="V38" s="53"/>
      <c r="W38" s="53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34">
        <v>43132</v>
      </c>
      <c r="S39" s="136">
        <f>4362046.31/1000</f>
        <v>4362.04631</v>
      </c>
      <c r="T39" s="137"/>
      <c r="U39" s="138"/>
      <c r="V39" s="51"/>
      <c r="W39" s="51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35"/>
      <c r="S40" s="139"/>
      <c r="T40" s="140"/>
      <c r="U40" s="141"/>
      <c r="V40" s="51"/>
      <c r="W40" s="5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6">
    <mergeCell ref="A1:P1"/>
    <mergeCell ref="R1:W1"/>
    <mergeCell ref="A2:P2"/>
    <mergeCell ref="R2:W2"/>
    <mergeCell ref="U3:V3"/>
    <mergeCell ref="U4:V4"/>
    <mergeCell ref="U5:V5"/>
    <mergeCell ref="U6:V6"/>
    <mergeCell ref="U7:V7"/>
    <mergeCell ref="U8:V8"/>
    <mergeCell ref="U9:V9"/>
    <mergeCell ref="U10:V10"/>
    <mergeCell ref="U17:V17"/>
    <mergeCell ref="U18:V18"/>
    <mergeCell ref="U19:V19"/>
    <mergeCell ref="U20:V20"/>
    <mergeCell ref="U11:V11"/>
    <mergeCell ref="U12:V12"/>
    <mergeCell ref="U13:V13"/>
    <mergeCell ref="U14:V14"/>
    <mergeCell ref="U15:V15"/>
    <mergeCell ref="U16:V16"/>
    <mergeCell ref="R39:R40"/>
    <mergeCell ref="S39:U40"/>
    <mergeCell ref="U23:V23"/>
    <mergeCell ref="U24:V24"/>
    <mergeCell ref="R27:U27"/>
    <mergeCell ref="R28:U28"/>
    <mergeCell ref="R29:R30"/>
    <mergeCell ref="S29:U30"/>
    <mergeCell ref="U21:V21"/>
    <mergeCell ref="U22:V22"/>
    <mergeCell ref="S32:T32"/>
    <mergeCell ref="S33:T33"/>
    <mergeCell ref="R37:U37"/>
    <mergeCell ref="R38:U38"/>
  </mergeCells>
  <printOptions/>
  <pageMargins left="0.7" right="0.7" top="0.75" bottom="0.75" header="0.3" footer="0.3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X48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43" sqref="S43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10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2.375" style="0" customWidth="1"/>
    <col min="24" max="24" width="13.00390625" style="0" customWidth="1"/>
  </cols>
  <sheetData>
    <row r="1" spans="1:24" ht="27" customHeight="1">
      <c r="A1" s="150" t="s">
        <v>116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2"/>
      <c r="Q1" s="1"/>
      <c r="R1" s="153" t="s">
        <v>118</v>
      </c>
      <c r="S1" s="154"/>
      <c r="T1" s="154"/>
      <c r="U1" s="154"/>
      <c r="V1" s="154"/>
      <c r="W1" s="154"/>
      <c r="X1" s="155"/>
    </row>
    <row r="2" spans="1:24" ht="15" thickBot="1">
      <c r="A2" s="156" t="s">
        <v>119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8"/>
      <c r="Q2" s="1"/>
      <c r="R2" s="159" t="s">
        <v>120</v>
      </c>
      <c r="S2" s="160"/>
      <c r="T2" s="160"/>
      <c r="U2" s="160"/>
      <c r="V2" s="160"/>
      <c r="W2" s="160"/>
      <c r="X2" s="161"/>
    </row>
    <row r="3" spans="1:24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117</v>
      </c>
      <c r="O3" s="62" t="s">
        <v>76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62" t="s">
        <v>47</v>
      </c>
      <c r="V3" s="163"/>
      <c r="W3" s="120" t="s">
        <v>103</v>
      </c>
      <c r="X3" s="93" t="s">
        <v>27</v>
      </c>
    </row>
    <row r="4" spans="1:24" ht="12.75">
      <c r="A4" s="10">
        <v>43374</v>
      </c>
      <c r="B4" s="65">
        <v>953.9</v>
      </c>
      <c r="C4" s="79">
        <v>176.2</v>
      </c>
      <c r="D4" s="106">
        <v>176.2</v>
      </c>
      <c r="E4" s="106">
        <f aca="true" t="shared" si="0" ref="E4:E25">C4-D4</f>
        <v>0</v>
      </c>
      <c r="F4" s="65">
        <v>86</v>
      </c>
      <c r="G4" s="65">
        <v>198.5</v>
      </c>
      <c r="H4" s="67">
        <v>788.2</v>
      </c>
      <c r="I4" s="65">
        <v>44.3</v>
      </c>
      <c r="J4" s="78">
        <v>17.2</v>
      </c>
      <c r="K4" s="78">
        <v>0</v>
      </c>
      <c r="L4" s="65">
        <v>1694.3</v>
      </c>
      <c r="M4" s="65">
        <f aca="true" t="shared" si="1" ref="M4:M25">N4-B4-C4-F4-G4-H4-I4-J4-K4-L4</f>
        <v>35.09999999999991</v>
      </c>
      <c r="N4" s="65">
        <v>3993.7</v>
      </c>
      <c r="O4" s="65">
        <v>4000</v>
      </c>
      <c r="P4" s="3">
        <f aca="true" t="shared" si="2" ref="P4:P25">N4/O4</f>
        <v>0.998425</v>
      </c>
      <c r="Q4" s="2">
        <f>AVERAGE(N4:N25)</f>
        <v>6783.697272727274</v>
      </c>
      <c r="R4" s="94">
        <v>0</v>
      </c>
      <c r="S4" s="95">
        <v>0</v>
      </c>
      <c r="T4" s="96">
        <v>0</v>
      </c>
      <c r="U4" s="164">
        <v>0</v>
      </c>
      <c r="V4" s="165"/>
      <c r="W4" s="121">
        <v>0</v>
      </c>
      <c r="X4" s="97">
        <f>R4+S4+U4+T4+V4+W4</f>
        <v>0</v>
      </c>
    </row>
    <row r="5" spans="1:24" ht="12.75">
      <c r="A5" s="10">
        <v>43375</v>
      </c>
      <c r="B5" s="65">
        <v>1659.7</v>
      </c>
      <c r="C5" s="79">
        <v>422.7</v>
      </c>
      <c r="D5" s="106">
        <v>1.5</v>
      </c>
      <c r="E5" s="106">
        <f t="shared" si="0"/>
        <v>421.2</v>
      </c>
      <c r="F5" s="65">
        <v>142.4</v>
      </c>
      <c r="G5" s="65">
        <v>158.8</v>
      </c>
      <c r="H5" s="65">
        <v>875.3</v>
      </c>
      <c r="I5" s="78">
        <v>77.6</v>
      </c>
      <c r="J5" s="78">
        <v>10.6</v>
      </c>
      <c r="K5" s="78">
        <v>0</v>
      </c>
      <c r="L5" s="65">
        <v>0</v>
      </c>
      <c r="M5" s="65">
        <f t="shared" si="1"/>
        <v>24.999999999999822</v>
      </c>
      <c r="N5" s="65">
        <v>3372.1</v>
      </c>
      <c r="O5" s="65">
        <v>3100</v>
      </c>
      <c r="P5" s="3">
        <f t="shared" si="2"/>
        <v>1.0877741935483871</v>
      </c>
      <c r="Q5" s="2">
        <v>6783.7</v>
      </c>
      <c r="R5" s="69">
        <v>0</v>
      </c>
      <c r="S5" s="65">
        <v>0</v>
      </c>
      <c r="T5" s="70">
        <v>0</v>
      </c>
      <c r="U5" s="127">
        <v>0</v>
      </c>
      <c r="V5" s="128"/>
      <c r="W5" s="122">
        <v>0</v>
      </c>
      <c r="X5" s="68">
        <f>R5+S5+U5+T5+V5+W5</f>
        <v>0</v>
      </c>
    </row>
    <row r="6" spans="1:24" ht="12.75">
      <c r="A6" s="10">
        <v>43376</v>
      </c>
      <c r="B6" s="65">
        <v>1725.8</v>
      </c>
      <c r="C6" s="79">
        <v>244.7</v>
      </c>
      <c r="D6" s="106">
        <v>15.6</v>
      </c>
      <c r="E6" s="106">
        <f t="shared" si="0"/>
        <v>229.1</v>
      </c>
      <c r="F6" s="72">
        <v>84.8</v>
      </c>
      <c r="G6" s="65">
        <v>207</v>
      </c>
      <c r="H6" s="80">
        <v>982.3</v>
      </c>
      <c r="I6" s="78">
        <v>62.5</v>
      </c>
      <c r="J6" s="78">
        <v>38</v>
      </c>
      <c r="K6" s="78">
        <v>615.5</v>
      </c>
      <c r="L6" s="78">
        <v>0</v>
      </c>
      <c r="M6" s="65">
        <f t="shared" si="1"/>
        <v>20.30000000000041</v>
      </c>
      <c r="N6" s="65">
        <v>3980.9</v>
      </c>
      <c r="O6" s="65">
        <v>5200</v>
      </c>
      <c r="P6" s="3">
        <f t="shared" si="2"/>
        <v>0.7655576923076923</v>
      </c>
      <c r="Q6" s="2">
        <v>6783.7</v>
      </c>
      <c r="R6" s="69">
        <v>0</v>
      </c>
      <c r="S6" s="65">
        <v>0</v>
      </c>
      <c r="T6" s="70">
        <v>0</v>
      </c>
      <c r="U6" s="127">
        <v>0</v>
      </c>
      <c r="V6" s="128"/>
      <c r="W6" s="122">
        <v>0</v>
      </c>
      <c r="X6" s="68">
        <f aca="true" t="shared" si="3" ref="X6:X25">R6+S6+U6+T6+V6+W6</f>
        <v>0</v>
      </c>
    </row>
    <row r="7" spans="1:24" ht="12.75">
      <c r="A7" s="10">
        <v>43377</v>
      </c>
      <c r="B7" s="77">
        <v>3215</v>
      </c>
      <c r="C7" s="79">
        <v>161.7</v>
      </c>
      <c r="D7" s="106">
        <v>9.8</v>
      </c>
      <c r="E7" s="106">
        <f t="shared" si="0"/>
        <v>151.89999999999998</v>
      </c>
      <c r="F7" s="65">
        <v>29.6</v>
      </c>
      <c r="G7" s="65">
        <v>148.9</v>
      </c>
      <c r="H7" s="79">
        <v>753.5</v>
      </c>
      <c r="I7" s="78">
        <v>64.9</v>
      </c>
      <c r="J7" s="78">
        <v>9.1</v>
      </c>
      <c r="K7" s="78">
        <v>0</v>
      </c>
      <c r="L7" s="78">
        <v>0</v>
      </c>
      <c r="M7" s="65">
        <f t="shared" si="1"/>
        <v>7.23000000000024</v>
      </c>
      <c r="N7" s="65">
        <v>4389.93</v>
      </c>
      <c r="O7" s="65">
        <v>7800</v>
      </c>
      <c r="P7" s="3">
        <f t="shared" si="2"/>
        <v>0.5628115384615385</v>
      </c>
      <c r="Q7" s="2">
        <v>6783.7</v>
      </c>
      <c r="R7" s="71">
        <v>0</v>
      </c>
      <c r="S7" s="72">
        <v>0</v>
      </c>
      <c r="T7" s="73">
        <v>0</v>
      </c>
      <c r="U7" s="148">
        <v>0</v>
      </c>
      <c r="V7" s="149"/>
      <c r="W7" s="123">
        <v>0</v>
      </c>
      <c r="X7" s="68">
        <f t="shared" si="3"/>
        <v>0</v>
      </c>
    </row>
    <row r="8" spans="1:24" ht="12.75">
      <c r="A8" s="10">
        <v>43378</v>
      </c>
      <c r="B8" s="65">
        <v>13053.8</v>
      </c>
      <c r="C8" s="70">
        <v>222.9</v>
      </c>
      <c r="D8" s="106">
        <v>21.6</v>
      </c>
      <c r="E8" s="106">
        <f t="shared" si="0"/>
        <v>201.3</v>
      </c>
      <c r="F8" s="78">
        <v>48.95</v>
      </c>
      <c r="G8" s="78">
        <v>164.5</v>
      </c>
      <c r="H8" s="65">
        <v>1063.8</v>
      </c>
      <c r="I8" s="78">
        <v>95.1</v>
      </c>
      <c r="J8" s="78">
        <v>18.1</v>
      </c>
      <c r="K8" s="78">
        <v>0</v>
      </c>
      <c r="L8" s="78">
        <v>0</v>
      </c>
      <c r="M8" s="65">
        <f t="shared" si="1"/>
        <v>-35.50999999999994</v>
      </c>
      <c r="N8" s="65">
        <v>14631.64</v>
      </c>
      <c r="O8" s="65">
        <v>8500</v>
      </c>
      <c r="P8" s="3">
        <f t="shared" si="2"/>
        <v>1.7213694117647058</v>
      </c>
      <c r="Q8" s="2">
        <v>6783.7</v>
      </c>
      <c r="R8" s="112">
        <v>0</v>
      </c>
      <c r="S8" s="113">
        <v>0</v>
      </c>
      <c r="T8" s="104">
        <v>0</v>
      </c>
      <c r="U8" s="166">
        <v>1</v>
      </c>
      <c r="V8" s="167"/>
      <c r="W8" s="124">
        <v>0</v>
      </c>
      <c r="X8" s="68">
        <f t="shared" si="3"/>
        <v>1</v>
      </c>
    </row>
    <row r="9" spans="1:24" ht="12.75">
      <c r="A9" s="10">
        <v>43381</v>
      </c>
      <c r="B9" s="65">
        <v>2319.8</v>
      </c>
      <c r="C9" s="70">
        <v>168</v>
      </c>
      <c r="D9" s="106">
        <v>15.3</v>
      </c>
      <c r="E9" s="106">
        <f t="shared" si="0"/>
        <v>152.7</v>
      </c>
      <c r="F9" s="78">
        <v>67.8</v>
      </c>
      <c r="G9" s="82">
        <v>190.3</v>
      </c>
      <c r="H9" s="65">
        <v>1475.6</v>
      </c>
      <c r="I9" s="78">
        <v>58.8</v>
      </c>
      <c r="J9" s="78">
        <v>15.8</v>
      </c>
      <c r="K9" s="78">
        <v>0</v>
      </c>
      <c r="L9" s="78">
        <v>0</v>
      </c>
      <c r="M9" s="65">
        <f t="shared" si="1"/>
        <v>10.500000000000366</v>
      </c>
      <c r="N9" s="65">
        <v>4306.6</v>
      </c>
      <c r="O9" s="65">
        <v>3500</v>
      </c>
      <c r="P9" s="3">
        <f t="shared" si="2"/>
        <v>1.230457142857143</v>
      </c>
      <c r="Q9" s="2">
        <v>6783.7</v>
      </c>
      <c r="R9" s="115">
        <v>0</v>
      </c>
      <c r="S9" s="72">
        <v>0</v>
      </c>
      <c r="T9" s="65">
        <v>92.9</v>
      </c>
      <c r="U9" s="168">
        <v>0</v>
      </c>
      <c r="V9" s="168"/>
      <c r="W9" s="118">
        <v>0</v>
      </c>
      <c r="X9" s="68">
        <f t="shared" si="3"/>
        <v>92.9</v>
      </c>
    </row>
    <row r="10" spans="1:24" ht="12.75">
      <c r="A10" s="10">
        <v>43382</v>
      </c>
      <c r="B10" s="65">
        <v>1194.5</v>
      </c>
      <c r="C10" s="70">
        <v>437.5</v>
      </c>
      <c r="D10" s="106">
        <v>30.2</v>
      </c>
      <c r="E10" s="106">
        <f t="shared" si="0"/>
        <v>407.3</v>
      </c>
      <c r="F10" s="78">
        <v>52.8</v>
      </c>
      <c r="G10" s="78">
        <v>133.6</v>
      </c>
      <c r="H10" s="65">
        <v>1095.6</v>
      </c>
      <c r="I10" s="78">
        <v>132.4</v>
      </c>
      <c r="J10" s="78">
        <v>62.5</v>
      </c>
      <c r="K10" s="78">
        <v>0</v>
      </c>
      <c r="L10" s="78">
        <v>0</v>
      </c>
      <c r="M10" s="65">
        <f t="shared" si="1"/>
        <v>8.900000000000404</v>
      </c>
      <c r="N10" s="65">
        <v>3117.8</v>
      </c>
      <c r="O10" s="72">
        <v>2900</v>
      </c>
      <c r="P10" s="3">
        <f t="shared" si="2"/>
        <v>1.0751034482758621</v>
      </c>
      <c r="Q10" s="2">
        <v>6783.7</v>
      </c>
      <c r="R10" s="71">
        <v>0</v>
      </c>
      <c r="S10" s="72">
        <v>0</v>
      </c>
      <c r="T10" s="70">
        <v>0</v>
      </c>
      <c r="U10" s="127">
        <v>0</v>
      </c>
      <c r="V10" s="128"/>
      <c r="W10" s="122">
        <v>0</v>
      </c>
      <c r="X10" s="68">
        <f t="shared" si="3"/>
        <v>0</v>
      </c>
    </row>
    <row r="11" spans="1:24" ht="12.75">
      <c r="A11" s="10">
        <v>43383</v>
      </c>
      <c r="B11" s="65">
        <v>822.4</v>
      </c>
      <c r="C11" s="70">
        <v>291.9</v>
      </c>
      <c r="D11" s="106">
        <v>15.3</v>
      </c>
      <c r="E11" s="106">
        <f t="shared" si="0"/>
        <v>276.59999999999997</v>
      </c>
      <c r="F11" s="78">
        <v>76.4</v>
      </c>
      <c r="G11" s="78">
        <v>256.1</v>
      </c>
      <c r="H11" s="65">
        <v>1134.4</v>
      </c>
      <c r="I11" s="78">
        <v>48.8</v>
      </c>
      <c r="J11" s="78">
        <v>48.4</v>
      </c>
      <c r="K11" s="78">
        <v>0</v>
      </c>
      <c r="L11" s="78">
        <v>0</v>
      </c>
      <c r="M11" s="65">
        <f t="shared" si="1"/>
        <v>73.59999999999974</v>
      </c>
      <c r="N11" s="65">
        <v>2752</v>
      </c>
      <c r="O11" s="65">
        <v>3500</v>
      </c>
      <c r="P11" s="3">
        <f t="shared" si="2"/>
        <v>0.7862857142857143</v>
      </c>
      <c r="Q11" s="2">
        <v>6783.7</v>
      </c>
      <c r="R11" s="69">
        <v>0</v>
      </c>
      <c r="S11" s="65">
        <v>0</v>
      </c>
      <c r="T11" s="70">
        <v>0</v>
      </c>
      <c r="U11" s="127">
        <v>0</v>
      </c>
      <c r="V11" s="128"/>
      <c r="W11" s="122">
        <v>0</v>
      </c>
      <c r="X11" s="68">
        <f t="shared" si="3"/>
        <v>0</v>
      </c>
    </row>
    <row r="12" spans="1:24" ht="12.75">
      <c r="A12" s="10">
        <v>43384</v>
      </c>
      <c r="B12" s="77">
        <v>5022.4</v>
      </c>
      <c r="C12" s="70">
        <v>263.6</v>
      </c>
      <c r="D12" s="106">
        <v>34.3</v>
      </c>
      <c r="E12" s="106">
        <f t="shared" si="0"/>
        <v>229.3</v>
      </c>
      <c r="F12" s="78">
        <v>75.6</v>
      </c>
      <c r="G12" s="78">
        <v>326.8</v>
      </c>
      <c r="H12" s="65">
        <v>967.9</v>
      </c>
      <c r="I12" s="78">
        <v>58.9</v>
      </c>
      <c r="J12" s="78">
        <v>42.1</v>
      </c>
      <c r="K12" s="78">
        <v>0</v>
      </c>
      <c r="L12" s="78">
        <v>0</v>
      </c>
      <c r="M12" s="65">
        <f t="shared" si="1"/>
        <v>38.00000000000079</v>
      </c>
      <c r="N12" s="65">
        <v>6795.3</v>
      </c>
      <c r="O12" s="65">
        <v>5100</v>
      </c>
      <c r="P12" s="3">
        <f t="shared" si="2"/>
        <v>1.3324117647058824</v>
      </c>
      <c r="Q12" s="2">
        <v>6783.7</v>
      </c>
      <c r="R12" s="69">
        <v>0</v>
      </c>
      <c r="S12" s="65">
        <v>0</v>
      </c>
      <c r="T12" s="70">
        <v>0.78</v>
      </c>
      <c r="U12" s="127">
        <v>0</v>
      </c>
      <c r="V12" s="128"/>
      <c r="W12" s="122">
        <v>0</v>
      </c>
      <c r="X12" s="68">
        <f t="shared" si="3"/>
        <v>0.78</v>
      </c>
    </row>
    <row r="13" spans="1:24" ht="12.75">
      <c r="A13" s="10">
        <v>43385</v>
      </c>
      <c r="B13" s="65">
        <v>8718.2</v>
      </c>
      <c r="C13" s="70">
        <v>227.3</v>
      </c>
      <c r="D13" s="106">
        <v>16.5</v>
      </c>
      <c r="E13" s="106">
        <f t="shared" si="0"/>
        <v>210.8</v>
      </c>
      <c r="F13" s="78">
        <v>354.5</v>
      </c>
      <c r="G13" s="78">
        <v>204.7</v>
      </c>
      <c r="H13" s="65">
        <v>1405.8</v>
      </c>
      <c r="I13" s="78">
        <v>47</v>
      </c>
      <c r="J13" s="78">
        <v>4.1</v>
      </c>
      <c r="K13" s="78">
        <v>0</v>
      </c>
      <c r="L13" s="78">
        <v>0</v>
      </c>
      <c r="M13" s="65">
        <f t="shared" si="1"/>
        <v>9.499999999999682</v>
      </c>
      <c r="N13" s="65">
        <v>10971.1</v>
      </c>
      <c r="O13" s="65">
        <v>12600</v>
      </c>
      <c r="P13" s="3">
        <f t="shared" si="2"/>
        <v>0.8707222222222223</v>
      </c>
      <c r="Q13" s="2">
        <v>6783.7</v>
      </c>
      <c r="R13" s="69">
        <v>0</v>
      </c>
      <c r="S13" s="65">
        <v>0</v>
      </c>
      <c r="T13" s="70">
        <v>35.1</v>
      </c>
      <c r="U13" s="127">
        <v>0</v>
      </c>
      <c r="V13" s="128"/>
      <c r="W13" s="122">
        <v>0</v>
      </c>
      <c r="X13" s="68">
        <f t="shared" si="3"/>
        <v>35.1</v>
      </c>
    </row>
    <row r="14" spans="1:24" ht="12.75">
      <c r="A14" s="10">
        <v>43389</v>
      </c>
      <c r="B14" s="65">
        <v>3524.9</v>
      </c>
      <c r="C14" s="70">
        <v>332.3</v>
      </c>
      <c r="D14" s="106">
        <v>106.4</v>
      </c>
      <c r="E14" s="106">
        <f t="shared" si="0"/>
        <v>225.9</v>
      </c>
      <c r="F14" s="78">
        <v>318.8</v>
      </c>
      <c r="G14" s="78">
        <v>357.6</v>
      </c>
      <c r="H14" s="65">
        <v>2288.2</v>
      </c>
      <c r="I14" s="78">
        <v>91.2</v>
      </c>
      <c r="J14" s="78">
        <v>7.6</v>
      </c>
      <c r="K14" s="78">
        <v>0</v>
      </c>
      <c r="L14" s="78">
        <v>0</v>
      </c>
      <c r="M14" s="65">
        <f t="shared" si="1"/>
        <v>28.339999999999414</v>
      </c>
      <c r="N14" s="65">
        <v>6948.94</v>
      </c>
      <c r="O14" s="65">
        <v>4200</v>
      </c>
      <c r="P14" s="3">
        <f t="shared" si="2"/>
        <v>1.6545095238095238</v>
      </c>
      <c r="Q14" s="2">
        <v>6783.7</v>
      </c>
      <c r="R14" s="69">
        <v>0</v>
      </c>
      <c r="S14" s="65">
        <v>0</v>
      </c>
      <c r="T14" s="74">
        <v>0</v>
      </c>
      <c r="U14" s="127">
        <v>0</v>
      </c>
      <c r="V14" s="128"/>
      <c r="W14" s="122">
        <v>0</v>
      </c>
      <c r="X14" s="68">
        <f t="shared" si="3"/>
        <v>0</v>
      </c>
    </row>
    <row r="15" spans="1:24" ht="12.75">
      <c r="A15" s="10">
        <v>43390</v>
      </c>
      <c r="B15" s="65">
        <v>1307.5</v>
      </c>
      <c r="C15" s="66">
        <v>788.6</v>
      </c>
      <c r="D15" s="106">
        <v>23.6</v>
      </c>
      <c r="E15" s="106">
        <f t="shared" si="0"/>
        <v>765</v>
      </c>
      <c r="F15" s="81">
        <v>126.6</v>
      </c>
      <c r="G15" s="81">
        <v>221.1</v>
      </c>
      <c r="H15" s="82">
        <v>1641.2</v>
      </c>
      <c r="I15" s="81">
        <v>89.8</v>
      </c>
      <c r="J15" s="81">
        <v>41.1</v>
      </c>
      <c r="K15" s="81">
        <v>0</v>
      </c>
      <c r="L15" s="81">
        <v>0</v>
      </c>
      <c r="M15" s="65">
        <f t="shared" si="1"/>
        <v>6.440000000000374</v>
      </c>
      <c r="N15" s="65">
        <v>4222.34</v>
      </c>
      <c r="O15" s="72">
        <v>3000</v>
      </c>
      <c r="P15" s="3">
        <f>N15/O15</f>
        <v>1.4074466666666667</v>
      </c>
      <c r="Q15" s="2">
        <v>6783.7</v>
      </c>
      <c r="R15" s="69">
        <v>0</v>
      </c>
      <c r="S15" s="65">
        <v>0</v>
      </c>
      <c r="T15" s="74">
        <v>60.1</v>
      </c>
      <c r="U15" s="127">
        <v>0</v>
      </c>
      <c r="V15" s="128"/>
      <c r="W15" s="122">
        <v>0</v>
      </c>
      <c r="X15" s="68">
        <f t="shared" si="3"/>
        <v>60.1</v>
      </c>
    </row>
    <row r="16" spans="1:24" ht="12.75">
      <c r="A16" s="10">
        <v>43391</v>
      </c>
      <c r="B16" s="65">
        <v>1996.2</v>
      </c>
      <c r="C16" s="70">
        <v>322.5</v>
      </c>
      <c r="D16" s="106">
        <v>48.9</v>
      </c>
      <c r="E16" s="106">
        <f t="shared" si="0"/>
        <v>273.6</v>
      </c>
      <c r="F16" s="78">
        <v>123.9</v>
      </c>
      <c r="G16" s="78">
        <v>590</v>
      </c>
      <c r="H16" s="65">
        <v>1608.5</v>
      </c>
      <c r="I16" s="78">
        <v>33.3</v>
      </c>
      <c r="J16" s="78">
        <v>9.6</v>
      </c>
      <c r="K16" s="78">
        <v>0</v>
      </c>
      <c r="L16" s="78">
        <v>0</v>
      </c>
      <c r="M16" s="65">
        <f t="shared" si="1"/>
        <v>5.699999999999912</v>
      </c>
      <c r="N16" s="65">
        <v>4689.7</v>
      </c>
      <c r="O16" s="72">
        <v>5900</v>
      </c>
      <c r="P16" s="3">
        <f t="shared" si="2"/>
        <v>0.794864406779661</v>
      </c>
      <c r="Q16" s="2">
        <v>6783.7</v>
      </c>
      <c r="R16" s="69">
        <v>0</v>
      </c>
      <c r="S16" s="65">
        <v>0</v>
      </c>
      <c r="T16" s="74">
        <v>0</v>
      </c>
      <c r="U16" s="127">
        <v>0</v>
      </c>
      <c r="V16" s="128"/>
      <c r="W16" s="122">
        <v>0</v>
      </c>
      <c r="X16" s="68">
        <f t="shared" si="3"/>
        <v>0</v>
      </c>
    </row>
    <row r="17" spans="1:24" ht="12.75">
      <c r="A17" s="10">
        <v>43392</v>
      </c>
      <c r="B17" s="65">
        <v>5938.8</v>
      </c>
      <c r="C17" s="70">
        <v>434.7</v>
      </c>
      <c r="D17" s="106">
        <v>180.8</v>
      </c>
      <c r="E17" s="106">
        <f t="shared" si="0"/>
        <v>253.89999999999998</v>
      </c>
      <c r="F17" s="78">
        <v>404.9</v>
      </c>
      <c r="G17" s="78">
        <v>997.7</v>
      </c>
      <c r="H17" s="65">
        <v>1315.7</v>
      </c>
      <c r="I17" s="78">
        <v>65.9</v>
      </c>
      <c r="J17" s="78">
        <v>2.2</v>
      </c>
      <c r="K17" s="78">
        <v>0</v>
      </c>
      <c r="L17" s="78">
        <v>0</v>
      </c>
      <c r="M17" s="65">
        <f t="shared" si="1"/>
        <v>-1.1000000000009154</v>
      </c>
      <c r="N17" s="65">
        <v>9158.8</v>
      </c>
      <c r="O17" s="65">
        <v>8500</v>
      </c>
      <c r="P17" s="3">
        <f t="shared" si="2"/>
        <v>1.077505882352941</v>
      </c>
      <c r="Q17" s="2">
        <v>6783.7</v>
      </c>
      <c r="R17" s="69">
        <v>0</v>
      </c>
      <c r="S17" s="65">
        <v>0</v>
      </c>
      <c r="T17" s="74">
        <v>0</v>
      </c>
      <c r="U17" s="127">
        <v>0</v>
      </c>
      <c r="V17" s="128"/>
      <c r="W17" s="122">
        <v>0</v>
      </c>
      <c r="X17" s="68">
        <f t="shared" si="3"/>
        <v>0</v>
      </c>
    </row>
    <row r="18" spans="1:24" ht="12.75">
      <c r="A18" s="10">
        <v>43395</v>
      </c>
      <c r="B18" s="65">
        <v>5694.5</v>
      </c>
      <c r="C18" s="70">
        <v>404.3</v>
      </c>
      <c r="D18" s="106">
        <v>118.95</v>
      </c>
      <c r="E18" s="106">
        <f t="shared" si="0"/>
        <v>285.35</v>
      </c>
      <c r="F18" s="78">
        <v>182.6</v>
      </c>
      <c r="G18" s="78">
        <v>459.5</v>
      </c>
      <c r="H18" s="65">
        <v>829.8</v>
      </c>
      <c r="I18" s="78">
        <v>55.5</v>
      </c>
      <c r="J18" s="78">
        <v>8.2</v>
      </c>
      <c r="K18" s="78">
        <v>0</v>
      </c>
      <c r="L18" s="78">
        <v>0</v>
      </c>
      <c r="M18" s="65">
        <f>N18-B18-C18-F18-G18-H18-I18-J18-K18-L18</f>
        <v>29.100000000000183</v>
      </c>
      <c r="N18" s="65">
        <v>7663.5</v>
      </c>
      <c r="O18" s="65">
        <v>10900</v>
      </c>
      <c r="P18" s="3">
        <f>N18/O18</f>
        <v>0.7030733944954128</v>
      </c>
      <c r="Q18" s="2">
        <v>6783.7</v>
      </c>
      <c r="R18" s="69">
        <v>14.7</v>
      </c>
      <c r="S18" s="65">
        <v>0</v>
      </c>
      <c r="T18" s="70">
        <v>0</v>
      </c>
      <c r="U18" s="127">
        <v>0</v>
      </c>
      <c r="V18" s="128"/>
      <c r="W18" s="122">
        <v>0</v>
      </c>
      <c r="X18" s="68">
        <f t="shared" si="3"/>
        <v>14.7</v>
      </c>
    </row>
    <row r="19" spans="1:24" ht="12.75">
      <c r="A19" s="10">
        <v>43396</v>
      </c>
      <c r="B19" s="65">
        <v>2233.3</v>
      </c>
      <c r="C19" s="70">
        <v>685.2</v>
      </c>
      <c r="D19" s="106">
        <v>76.3</v>
      </c>
      <c r="E19" s="106">
        <f t="shared" si="0"/>
        <v>608.9000000000001</v>
      </c>
      <c r="F19" s="78">
        <v>468.2</v>
      </c>
      <c r="G19" s="78">
        <v>496.2</v>
      </c>
      <c r="H19" s="65">
        <v>832.1</v>
      </c>
      <c r="I19" s="78">
        <v>68.8</v>
      </c>
      <c r="J19" s="78">
        <v>2.5</v>
      </c>
      <c r="K19" s="78">
        <v>0</v>
      </c>
      <c r="L19" s="78">
        <v>0</v>
      </c>
      <c r="M19" s="65">
        <f>N19-B19-C19-F19-G19-H19-I19-J19-K19-L19</f>
        <v>75.94999999999966</v>
      </c>
      <c r="N19" s="65">
        <v>4862.25</v>
      </c>
      <c r="O19" s="65">
        <v>4800</v>
      </c>
      <c r="P19" s="3">
        <f t="shared" si="2"/>
        <v>1.01296875</v>
      </c>
      <c r="Q19" s="2">
        <v>6783.7</v>
      </c>
      <c r="R19" s="69">
        <v>0</v>
      </c>
      <c r="S19" s="65">
        <v>0</v>
      </c>
      <c r="T19" s="70">
        <v>0</v>
      </c>
      <c r="U19" s="127">
        <v>0</v>
      </c>
      <c r="V19" s="128"/>
      <c r="W19" s="122">
        <v>0</v>
      </c>
      <c r="X19" s="68">
        <f t="shared" si="3"/>
        <v>0</v>
      </c>
    </row>
    <row r="20" spans="1:24" ht="12.75">
      <c r="A20" s="10">
        <v>43397</v>
      </c>
      <c r="B20" s="65">
        <v>1021.7</v>
      </c>
      <c r="C20" s="70">
        <v>357.2</v>
      </c>
      <c r="D20" s="106">
        <v>85.9</v>
      </c>
      <c r="E20" s="106">
        <f t="shared" si="0"/>
        <v>271.29999999999995</v>
      </c>
      <c r="F20" s="78">
        <v>418.1</v>
      </c>
      <c r="G20" s="65">
        <v>776.5</v>
      </c>
      <c r="H20" s="65">
        <v>1428.5</v>
      </c>
      <c r="I20" s="78">
        <v>36.7</v>
      </c>
      <c r="J20" s="78">
        <v>30.2</v>
      </c>
      <c r="K20" s="78">
        <v>0</v>
      </c>
      <c r="L20" s="78">
        <v>0</v>
      </c>
      <c r="M20" s="65">
        <f t="shared" si="1"/>
        <v>43.80000000000027</v>
      </c>
      <c r="N20" s="65">
        <v>4112.7</v>
      </c>
      <c r="O20" s="65">
        <v>3600</v>
      </c>
      <c r="P20" s="3">
        <f t="shared" si="2"/>
        <v>1.1424166666666666</v>
      </c>
      <c r="Q20" s="2">
        <v>6783.7</v>
      </c>
      <c r="R20" s="69">
        <v>0</v>
      </c>
      <c r="S20" s="65">
        <v>0</v>
      </c>
      <c r="T20" s="70">
        <v>0</v>
      </c>
      <c r="U20" s="127">
        <v>0</v>
      </c>
      <c r="V20" s="128"/>
      <c r="W20" s="122">
        <v>0</v>
      </c>
      <c r="X20" s="68">
        <f t="shared" si="3"/>
        <v>0</v>
      </c>
    </row>
    <row r="21" spans="1:24" ht="12.75">
      <c r="A21" s="10">
        <v>43398</v>
      </c>
      <c r="B21" s="65">
        <v>2051.9</v>
      </c>
      <c r="C21" s="70">
        <v>838.6</v>
      </c>
      <c r="D21" s="106">
        <v>472.2</v>
      </c>
      <c r="E21" s="106">
        <f t="shared" si="0"/>
        <v>366.40000000000003</v>
      </c>
      <c r="F21" s="78">
        <v>1327.7</v>
      </c>
      <c r="G21" s="65">
        <v>869.3</v>
      </c>
      <c r="H21" s="65">
        <v>1154.2</v>
      </c>
      <c r="I21" s="78">
        <v>75.8</v>
      </c>
      <c r="J21" s="78">
        <v>23.9</v>
      </c>
      <c r="K21" s="78">
        <v>0</v>
      </c>
      <c r="L21" s="78">
        <v>0</v>
      </c>
      <c r="M21" s="65">
        <f t="shared" si="1"/>
        <v>106.33999999999995</v>
      </c>
      <c r="N21" s="65">
        <v>6447.74</v>
      </c>
      <c r="O21" s="65">
        <v>5000</v>
      </c>
      <c r="P21" s="3">
        <f t="shared" si="2"/>
        <v>1.289548</v>
      </c>
      <c r="Q21" s="2">
        <v>6783.7</v>
      </c>
      <c r="R21" s="102">
        <v>0</v>
      </c>
      <c r="S21" s="103">
        <v>0</v>
      </c>
      <c r="T21" s="104">
        <v>0</v>
      </c>
      <c r="U21" s="127">
        <v>0</v>
      </c>
      <c r="V21" s="128"/>
      <c r="W21" s="122">
        <v>0</v>
      </c>
      <c r="X21" s="68">
        <f t="shared" si="3"/>
        <v>0</v>
      </c>
    </row>
    <row r="22" spans="1:24" ht="12.75">
      <c r="A22" s="10">
        <v>43399</v>
      </c>
      <c r="B22" s="65">
        <v>2110</v>
      </c>
      <c r="C22" s="70">
        <v>2173.7</v>
      </c>
      <c r="D22" s="106">
        <v>1490</v>
      </c>
      <c r="E22" s="106">
        <f t="shared" si="0"/>
        <v>683.6999999999998</v>
      </c>
      <c r="F22" s="78">
        <v>838.5</v>
      </c>
      <c r="G22" s="65">
        <v>1250.6</v>
      </c>
      <c r="H22" s="65">
        <v>1224.7</v>
      </c>
      <c r="I22" s="78">
        <v>72.4</v>
      </c>
      <c r="J22" s="78">
        <v>29.1</v>
      </c>
      <c r="K22" s="78">
        <v>0</v>
      </c>
      <c r="L22" s="78">
        <v>0</v>
      </c>
      <c r="M22" s="65">
        <f t="shared" si="1"/>
        <v>35.3000000000004</v>
      </c>
      <c r="N22" s="65">
        <v>7734.3</v>
      </c>
      <c r="O22" s="65">
        <v>6500</v>
      </c>
      <c r="P22" s="3">
        <f t="shared" si="2"/>
        <v>1.1898923076923078</v>
      </c>
      <c r="Q22" s="2">
        <v>6783.7</v>
      </c>
      <c r="R22" s="102">
        <v>0</v>
      </c>
      <c r="S22" s="103">
        <v>0</v>
      </c>
      <c r="T22" s="104">
        <v>0</v>
      </c>
      <c r="U22" s="127">
        <v>0</v>
      </c>
      <c r="V22" s="128"/>
      <c r="W22" s="122">
        <v>0</v>
      </c>
      <c r="X22" s="68">
        <f t="shared" si="3"/>
        <v>0</v>
      </c>
    </row>
    <row r="23" spans="1:24" ht="12.75">
      <c r="A23" s="10">
        <v>43402</v>
      </c>
      <c r="B23" s="65">
        <v>2273.8</v>
      </c>
      <c r="C23" s="70">
        <v>2211.7</v>
      </c>
      <c r="D23" s="106">
        <v>1963.1</v>
      </c>
      <c r="E23" s="106">
        <f t="shared" si="0"/>
        <v>248.5999999999999</v>
      </c>
      <c r="F23" s="78">
        <v>1085.2</v>
      </c>
      <c r="G23" s="65">
        <v>2575.6</v>
      </c>
      <c r="H23" s="65">
        <v>1375.7</v>
      </c>
      <c r="I23" s="78">
        <v>61.4</v>
      </c>
      <c r="J23" s="78">
        <v>3.3</v>
      </c>
      <c r="K23" s="78">
        <v>0</v>
      </c>
      <c r="L23" s="78">
        <v>0</v>
      </c>
      <c r="M23" s="65">
        <f t="shared" si="1"/>
        <v>81.50000000000095</v>
      </c>
      <c r="N23" s="65">
        <v>9668.2</v>
      </c>
      <c r="O23" s="65">
        <v>8900</v>
      </c>
      <c r="P23" s="3">
        <f>N23/O23</f>
        <v>1.0863146067415732</v>
      </c>
      <c r="Q23" s="2">
        <v>6783.7</v>
      </c>
      <c r="R23" s="102">
        <v>0</v>
      </c>
      <c r="S23" s="103">
        <v>0</v>
      </c>
      <c r="T23" s="104">
        <v>0</v>
      </c>
      <c r="U23" s="168">
        <v>0</v>
      </c>
      <c r="V23" s="168"/>
      <c r="W23" s="126">
        <v>0</v>
      </c>
      <c r="X23" s="68">
        <f t="shared" si="3"/>
        <v>0</v>
      </c>
    </row>
    <row r="24" spans="1:24" ht="12.75">
      <c r="A24" s="10">
        <v>43403</v>
      </c>
      <c r="B24" s="65">
        <v>9017.9</v>
      </c>
      <c r="C24" s="70">
        <v>1014.5</v>
      </c>
      <c r="D24" s="106">
        <v>245.2</v>
      </c>
      <c r="E24" s="106">
        <f t="shared" si="0"/>
        <v>769.3</v>
      </c>
      <c r="F24" s="78">
        <v>93.1</v>
      </c>
      <c r="G24" s="65">
        <v>3005.95</v>
      </c>
      <c r="H24" s="65">
        <v>1349.3</v>
      </c>
      <c r="I24" s="78">
        <v>145.7</v>
      </c>
      <c r="J24" s="78">
        <v>5.5</v>
      </c>
      <c r="K24" s="78">
        <v>0</v>
      </c>
      <c r="L24" s="78">
        <v>0</v>
      </c>
      <c r="M24" s="65">
        <f t="shared" si="1"/>
        <v>34.1500000000006</v>
      </c>
      <c r="N24" s="65">
        <v>14666.1</v>
      </c>
      <c r="O24" s="65">
        <v>10000</v>
      </c>
      <c r="P24" s="3">
        <f t="shared" si="2"/>
        <v>1.46661</v>
      </c>
      <c r="Q24" s="2">
        <v>6783.7</v>
      </c>
      <c r="R24" s="102">
        <v>0</v>
      </c>
      <c r="S24" s="103">
        <v>0</v>
      </c>
      <c r="T24" s="104">
        <v>2505.6</v>
      </c>
      <c r="U24" s="168">
        <v>0</v>
      </c>
      <c r="V24" s="168"/>
      <c r="W24" s="126">
        <v>0</v>
      </c>
      <c r="X24" s="68">
        <f t="shared" si="3"/>
        <v>2505.6</v>
      </c>
    </row>
    <row r="25" spans="1:24" ht="13.5" thickBot="1">
      <c r="A25" s="10">
        <v>43404</v>
      </c>
      <c r="B25" s="65">
        <v>9087.5</v>
      </c>
      <c r="C25" s="74">
        <v>335.9</v>
      </c>
      <c r="D25" s="106">
        <v>2.7</v>
      </c>
      <c r="E25" s="106">
        <f t="shared" si="0"/>
        <v>333.2</v>
      </c>
      <c r="F25" s="78">
        <v>58.1</v>
      </c>
      <c r="G25" s="65">
        <v>158.4</v>
      </c>
      <c r="H25" s="65">
        <v>1026.6</v>
      </c>
      <c r="I25" s="78">
        <v>29.1</v>
      </c>
      <c r="J25" s="78">
        <v>30.9</v>
      </c>
      <c r="K25" s="78">
        <v>0</v>
      </c>
      <c r="L25" s="78">
        <v>0</v>
      </c>
      <c r="M25" s="65">
        <f t="shared" si="1"/>
        <v>29.200000000000728</v>
      </c>
      <c r="N25" s="65">
        <v>10755.7</v>
      </c>
      <c r="O25" s="65">
        <v>9000</v>
      </c>
      <c r="P25" s="3">
        <f t="shared" si="2"/>
        <v>1.195077777777778</v>
      </c>
      <c r="Q25" s="2">
        <v>6783.7</v>
      </c>
      <c r="R25" s="98">
        <v>0</v>
      </c>
      <c r="S25" s="99">
        <v>0</v>
      </c>
      <c r="T25" s="100">
        <v>150.8</v>
      </c>
      <c r="U25" s="142">
        <v>0</v>
      </c>
      <c r="V25" s="143"/>
      <c r="W25" s="125">
        <v>0</v>
      </c>
      <c r="X25" s="68">
        <f t="shared" si="3"/>
        <v>150.8</v>
      </c>
    </row>
    <row r="26" spans="1:24" ht="13.5" thickBot="1">
      <c r="A26" s="83" t="s">
        <v>28</v>
      </c>
      <c r="B26" s="85">
        <f aca="true" t="shared" si="4" ref="B26:O26">SUM(B4:B25)</f>
        <v>84943.5</v>
      </c>
      <c r="C26" s="85">
        <f t="shared" si="4"/>
        <v>12515.699999999999</v>
      </c>
      <c r="D26" s="107">
        <f t="shared" si="4"/>
        <v>5150.349999999999</v>
      </c>
      <c r="E26" s="107">
        <f t="shared" si="4"/>
        <v>7365.35</v>
      </c>
      <c r="F26" s="85">
        <f t="shared" si="4"/>
        <v>6464.55</v>
      </c>
      <c r="G26" s="85">
        <f t="shared" si="4"/>
        <v>13747.65</v>
      </c>
      <c r="H26" s="85">
        <f t="shared" si="4"/>
        <v>26616.899999999998</v>
      </c>
      <c r="I26" s="85">
        <f t="shared" si="4"/>
        <v>1515.9</v>
      </c>
      <c r="J26" s="85">
        <f t="shared" si="4"/>
        <v>460.00000000000006</v>
      </c>
      <c r="K26" s="85">
        <f t="shared" si="4"/>
        <v>615.5</v>
      </c>
      <c r="L26" s="85">
        <f t="shared" si="4"/>
        <v>1694.3</v>
      </c>
      <c r="M26" s="84">
        <f t="shared" si="4"/>
        <v>667.3400000000029</v>
      </c>
      <c r="N26" s="84">
        <f t="shared" si="4"/>
        <v>149241.34000000003</v>
      </c>
      <c r="O26" s="84">
        <f t="shared" si="4"/>
        <v>136500</v>
      </c>
      <c r="P26" s="86">
        <f>N26/O26</f>
        <v>1.0933431501831503</v>
      </c>
      <c r="Q26" s="2"/>
      <c r="R26" s="75">
        <f>SUM(R4:R25)</f>
        <v>14.7</v>
      </c>
      <c r="S26" s="75">
        <f>SUM(S4:S25)</f>
        <v>0</v>
      </c>
      <c r="T26" s="75">
        <f>SUM(T4:T25)</f>
        <v>2845.28</v>
      </c>
      <c r="U26" s="144">
        <f>SUM(U4:U25)</f>
        <v>1</v>
      </c>
      <c r="V26" s="145"/>
      <c r="W26" s="119">
        <f>SUM(W4:W25)</f>
        <v>0</v>
      </c>
      <c r="X26" s="111">
        <f>R26+S26+U26+T26+V26+W26</f>
        <v>2860.98</v>
      </c>
    </row>
    <row r="27" spans="1:17" ht="12.7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17" ht="17.25" customHeight="1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</row>
    <row r="29" spans="1:24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32" t="s">
        <v>33</v>
      </c>
      <c r="S29" s="132"/>
      <c r="T29" s="132"/>
      <c r="U29" s="132"/>
      <c r="V29" s="50"/>
      <c r="W29" s="50"/>
      <c r="X29" s="50"/>
    </row>
    <row r="30" spans="1:24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46" t="s">
        <v>29</v>
      </c>
      <c r="S30" s="146"/>
      <c r="T30" s="146"/>
      <c r="U30" s="146"/>
      <c r="V30" s="50"/>
      <c r="W30" s="50"/>
      <c r="X30" s="50"/>
    </row>
    <row r="31" spans="1:24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34">
        <v>43405</v>
      </c>
      <c r="S31" s="147">
        <v>581.24987</v>
      </c>
      <c r="T31" s="147"/>
      <c r="U31" s="147"/>
      <c r="V31" s="57"/>
      <c r="W31" s="57"/>
      <c r="X31" s="57"/>
    </row>
    <row r="32" spans="1:24" ht="15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R32" s="135"/>
      <c r="S32" s="147"/>
      <c r="T32" s="147"/>
      <c r="U32" s="147"/>
      <c r="V32" s="57"/>
      <c r="W32" s="57"/>
      <c r="X32" s="57"/>
    </row>
    <row r="33" spans="1:24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33" t="s">
        <v>34</v>
      </c>
      <c r="T33" s="34" t="s">
        <v>39</v>
      </c>
      <c r="U33" s="48">
        <f>'[1]серпень'!$I$83</f>
        <v>0</v>
      </c>
      <c r="V33" s="54"/>
      <c r="W33" s="54"/>
      <c r="X33" s="55"/>
    </row>
    <row r="34" spans="1:24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29" t="s">
        <v>45</v>
      </c>
      <c r="T34" s="130"/>
      <c r="U34" s="35">
        <f>'[1]серпень'!$I$82</f>
        <v>0</v>
      </c>
      <c r="V34" s="56"/>
      <c r="W34" s="56"/>
      <c r="X34" s="55"/>
    </row>
    <row r="35" spans="1:24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S35" s="131" t="s">
        <v>40</v>
      </c>
      <c r="T35" s="131"/>
      <c r="U35" s="48">
        <f>'[1]серпень'!$I$81</f>
        <v>0</v>
      </c>
      <c r="V35" s="54"/>
      <c r="W35" s="54"/>
      <c r="X35" s="55"/>
    </row>
    <row r="36" spans="1:24" ht="12.75" hidden="1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  <c r="U36" s="56"/>
      <c r="V36" s="56"/>
      <c r="W36" s="56"/>
      <c r="X36" s="55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17" ht="12.7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</row>
    <row r="39" spans="1:24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32" t="s">
        <v>30</v>
      </c>
      <c r="S39" s="132"/>
      <c r="T39" s="132"/>
      <c r="U39" s="132"/>
      <c r="V39" s="52"/>
      <c r="W39" s="52"/>
      <c r="X39" s="52"/>
    </row>
    <row r="40" spans="1:24" ht="15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33" t="s">
        <v>31</v>
      </c>
      <c r="S40" s="133"/>
      <c r="T40" s="133"/>
      <c r="U40" s="133"/>
      <c r="V40" s="53"/>
      <c r="W40" s="53"/>
      <c r="X40" s="53"/>
    </row>
    <row r="41" spans="1:24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34">
        <v>43405</v>
      </c>
      <c r="S41" s="136">
        <v>0</v>
      </c>
      <c r="T41" s="137"/>
      <c r="U41" s="138"/>
      <c r="V41" s="51"/>
      <c r="W41" s="51"/>
      <c r="X41" s="51"/>
    </row>
    <row r="42" spans="1:24" ht="12.75" customHeight="1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  <c r="R42" s="135"/>
      <c r="S42" s="139"/>
      <c r="T42" s="140"/>
      <c r="U42" s="141"/>
      <c r="V42" s="51"/>
      <c r="W42" s="51"/>
      <c r="X42" s="5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B47" s="9"/>
      <c r="C47" s="9"/>
      <c r="D47" s="9"/>
      <c r="E47" s="9"/>
      <c r="F47" s="1"/>
      <c r="G47" s="1"/>
      <c r="H47" s="1"/>
      <c r="I47" s="1"/>
      <c r="J47" s="1"/>
      <c r="K47" s="1"/>
      <c r="L47" s="1"/>
      <c r="M47" s="9"/>
      <c r="N47" s="9"/>
      <c r="O47" s="9"/>
      <c r="P47" s="1"/>
      <c r="Q47" s="1"/>
    </row>
    <row r="48" spans="1:17" ht="12.75">
      <c r="A48" s="1"/>
      <c r="Q48" s="1"/>
    </row>
  </sheetData>
  <sheetProtection/>
  <mergeCells count="38">
    <mergeCell ref="A1:P1"/>
    <mergeCell ref="R1:X1"/>
    <mergeCell ref="A2:P2"/>
    <mergeCell ref="R2:X2"/>
    <mergeCell ref="U3:V3"/>
    <mergeCell ref="U4:V4"/>
    <mergeCell ref="U5:V5"/>
    <mergeCell ref="U6:V6"/>
    <mergeCell ref="U7:V7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U17:V17"/>
    <mergeCell ref="U18:V18"/>
    <mergeCell ref="U19:V19"/>
    <mergeCell ref="U20:V20"/>
    <mergeCell ref="U21:V21"/>
    <mergeCell ref="U22:V22"/>
    <mergeCell ref="R41:R42"/>
    <mergeCell ref="S41:U42"/>
    <mergeCell ref="U25:V25"/>
    <mergeCell ref="U26:V26"/>
    <mergeCell ref="R29:U29"/>
    <mergeCell ref="R30:U30"/>
    <mergeCell ref="R31:R32"/>
    <mergeCell ref="S31:U32"/>
    <mergeCell ref="U23:V23"/>
    <mergeCell ref="U24:V24"/>
    <mergeCell ref="S34:T34"/>
    <mergeCell ref="S35:T35"/>
    <mergeCell ref="R39:U39"/>
    <mergeCell ref="R40:U40"/>
  </mergeCells>
  <printOptions/>
  <pageMargins left="0.7" right="0.7" top="0.75" bottom="0.75" header="0.3" footer="0.3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X48"/>
  <sheetViews>
    <sheetView tabSelected="1" zoomScalePageLayoutView="0" workbookViewId="0" topLeftCell="A1">
      <pane xSplit="1" ySplit="3" topLeftCell="H28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41" sqref="S41:U42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10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2.375" style="0" customWidth="1"/>
    <col min="24" max="24" width="13.00390625" style="0" customWidth="1"/>
  </cols>
  <sheetData>
    <row r="1" spans="1:24" ht="27" customHeight="1">
      <c r="A1" s="150" t="s">
        <v>121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2"/>
      <c r="Q1" s="1"/>
      <c r="R1" s="153" t="s">
        <v>123</v>
      </c>
      <c r="S1" s="154"/>
      <c r="T1" s="154"/>
      <c r="U1" s="154"/>
      <c r="V1" s="154"/>
      <c r="W1" s="154"/>
      <c r="X1" s="155"/>
    </row>
    <row r="2" spans="1:24" ht="15" thickBot="1">
      <c r="A2" s="156" t="s">
        <v>125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8"/>
      <c r="Q2" s="1"/>
      <c r="R2" s="159" t="s">
        <v>126</v>
      </c>
      <c r="S2" s="160"/>
      <c r="T2" s="160"/>
      <c r="U2" s="160"/>
      <c r="V2" s="160"/>
      <c r="W2" s="160"/>
      <c r="X2" s="161"/>
    </row>
    <row r="3" spans="1:24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122</v>
      </c>
      <c r="O3" s="62" t="s">
        <v>76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62" t="s">
        <v>47</v>
      </c>
      <c r="V3" s="163"/>
      <c r="W3" s="120" t="s">
        <v>103</v>
      </c>
      <c r="X3" s="93" t="s">
        <v>27</v>
      </c>
    </row>
    <row r="4" spans="1:24" ht="12.75">
      <c r="A4" s="10">
        <v>43405</v>
      </c>
      <c r="B4" s="65">
        <v>981.9</v>
      </c>
      <c r="C4" s="79">
        <v>243.6</v>
      </c>
      <c r="D4" s="106">
        <v>0.1</v>
      </c>
      <c r="E4" s="106">
        <f aca="true" t="shared" si="0" ref="E4:E25">C4-D4</f>
        <v>243.5</v>
      </c>
      <c r="F4" s="65">
        <v>15.6</v>
      </c>
      <c r="G4" s="65">
        <v>114.4</v>
      </c>
      <c r="H4" s="67">
        <v>1439.1</v>
      </c>
      <c r="I4" s="65">
        <v>37.3</v>
      </c>
      <c r="J4" s="78">
        <v>30.5</v>
      </c>
      <c r="K4" s="78">
        <v>0</v>
      </c>
      <c r="L4" s="65">
        <v>1807.5</v>
      </c>
      <c r="M4" s="65">
        <f aca="true" t="shared" si="1" ref="M4:M25">N4-B4-C4-F4-G4-H4-I4-J4-K4-L4</f>
        <v>19.299999999999955</v>
      </c>
      <c r="N4" s="65">
        <v>4689.2</v>
      </c>
      <c r="O4" s="65">
        <v>4600</v>
      </c>
      <c r="P4" s="3">
        <f aca="true" t="shared" si="2" ref="P4:P25">N4/O4</f>
        <v>1.019391304347826</v>
      </c>
      <c r="Q4" s="2">
        <f>AVERAGE(N4:N25)</f>
        <v>6778.418571428572</v>
      </c>
      <c r="R4" s="94">
        <v>11</v>
      </c>
      <c r="S4" s="95">
        <v>0</v>
      </c>
      <c r="T4" s="96">
        <v>0</v>
      </c>
      <c r="U4" s="164">
        <v>0</v>
      </c>
      <c r="V4" s="165"/>
      <c r="W4" s="121">
        <v>0</v>
      </c>
      <c r="X4" s="97">
        <f>R4+S4+U4+T4+V4+W4</f>
        <v>11</v>
      </c>
    </row>
    <row r="5" spans="1:24" ht="12.75">
      <c r="A5" s="10">
        <v>43406</v>
      </c>
      <c r="B5" s="65">
        <v>2391</v>
      </c>
      <c r="C5" s="79">
        <v>366.2</v>
      </c>
      <c r="D5" s="106">
        <v>6.9</v>
      </c>
      <c r="E5" s="106">
        <f t="shared" si="0"/>
        <v>359.3</v>
      </c>
      <c r="F5" s="65">
        <v>21.9</v>
      </c>
      <c r="G5" s="65">
        <v>101.8</v>
      </c>
      <c r="H5" s="65">
        <v>1826.7</v>
      </c>
      <c r="I5" s="78">
        <v>85.7</v>
      </c>
      <c r="J5" s="78">
        <v>4.8</v>
      </c>
      <c r="K5" s="78">
        <v>0</v>
      </c>
      <c r="L5" s="65">
        <v>0</v>
      </c>
      <c r="M5" s="65">
        <f t="shared" si="1"/>
        <v>-120.47000000000003</v>
      </c>
      <c r="N5" s="65">
        <v>4677.63</v>
      </c>
      <c r="O5" s="65">
        <v>3000</v>
      </c>
      <c r="P5" s="3">
        <f t="shared" si="2"/>
        <v>1.55921</v>
      </c>
      <c r="Q5" s="2">
        <v>6778.4</v>
      </c>
      <c r="R5" s="69">
        <v>0</v>
      </c>
      <c r="S5" s="65">
        <v>0</v>
      </c>
      <c r="T5" s="70">
        <v>0</v>
      </c>
      <c r="U5" s="127">
        <v>0</v>
      </c>
      <c r="V5" s="128"/>
      <c r="W5" s="122">
        <v>0</v>
      </c>
      <c r="X5" s="68">
        <f>R5+S5+U5+T5+V5+W5</f>
        <v>0</v>
      </c>
    </row>
    <row r="6" spans="1:24" ht="12.75">
      <c r="A6" s="10">
        <v>43409</v>
      </c>
      <c r="B6" s="65">
        <v>3219.3</v>
      </c>
      <c r="C6" s="79">
        <v>241.2</v>
      </c>
      <c r="D6" s="106">
        <v>14.4</v>
      </c>
      <c r="E6" s="106">
        <f t="shared" si="0"/>
        <v>226.79999999999998</v>
      </c>
      <c r="F6" s="72">
        <v>14.8</v>
      </c>
      <c r="G6" s="65">
        <v>131.4</v>
      </c>
      <c r="H6" s="80">
        <v>1358.9</v>
      </c>
      <c r="I6" s="78">
        <v>79</v>
      </c>
      <c r="J6" s="78">
        <v>50.4</v>
      </c>
      <c r="K6" s="78">
        <v>589.5</v>
      </c>
      <c r="L6" s="78">
        <v>0</v>
      </c>
      <c r="M6" s="65">
        <f t="shared" si="1"/>
        <v>23.99999999999966</v>
      </c>
      <c r="N6" s="65">
        <v>5708.5</v>
      </c>
      <c r="O6" s="65">
        <v>3800</v>
      </c>
      <c r="P6" s="3">
        <f t="shared" si="2"/>
        <v>1.5022368421052632</v>
      </c>
      <c r="Q6" s="2">
        <v>6778.4</v>
      </c>
      <c r="R6" s="69">
        <v>0</v>
      </c>
      <c r="S6" s="65">
        <v>0</v>
      </c>
      <c r="T6" s="70">
        <v>0</v>
      </c>
      <c r="U6" s="127">
        <v>0</v>
      </c>
      <c r="V6" s="128"/>
      <c r="W6" s="122">
        <v>0</v>
      </c>
      <c r="X6" s="68">
        <f aca="true" t="shared" si="3" ref="X6:X25">R6+S6+U6+T6+V6+W6</f>
        <v>0</v>
      </c>
    </row>
    <row r="7" spans="1:24" ht="12.75">
      <c r="A7" s="10">
        <v>43410</v>
      </c>
      <c r="B7" s="77">
        <v>4396.2</v>
      </c>
      <c r="C7" s="79">
        <v>440.8</v>
      </c>
      <c r="D7" s="106">
        <v>38</v>
      </c>
      <c r="E7" s="106">
        <f t="shared" si="0"/>
        <v>402.8</v>
      </c>
      <c r="F7" s="65">
        <v>42.3</v>
      </c>
      <c r="G7" s="65">
        <v>130.3</v>
      </c>
      <c r="H7" s="79">
        <v>1785.5</v>
      </c>
      <c r="I7" s="78">
        <v>101.8</v>
      </c>
      <c r="J7" s="78">
        <v>33.6</v>
      </c>
      <c r="K7" s="78">
        <v>0</v>
      </c>
      <c r="L7" s="78">
        <v>0</v>
      </c>
      <c r="M7" s="65">
        <f t="shared" si="1"/>
        <v>77.10000000000022</v>
      </c>
      <c r="N7" s="65">
        <v>7007.6</v>
      </c>
      <c r="O7" s="65">
        <v>7500</v>
      </c>
      <c r="P7" s="3">
        <f t="shared" si="2"/>
        <v>0.9343466666666668</v>
      </c>
      <c r="Q7" s="2">
        <v>6778.4</v>
      </c>
      <c r="R7" s="71">
        <v>0</v>
      </c>
      <c r="S7" s="72">
        <v>0</v>
      </c>
      <c r="T7" s="73">
        <v>213.049</v>
      </c>
      <c r="U7" s="148">
        <v>0</v>
      </c>
      <c r="V7" s="149"/>
      <c r="W7" s="123">
        <v>0</v>
      </c>
      <c r="X7" s="68">
        <f t="shared" si="3"/>
        <v>213.049</v>
      </c>
    </row>
    <row r="8" spans="1:24" ht="12.75">
      <c r="A8" s="10">
        <v>43411</v>
      </c>
      <c r="B8" s="65">
        <v>14702.1</v>
      </c>
      <c r="C8" s="70">
        <v>341.7</v>
      </c>
      <c r="D8" s="106">
        <v>101.9</v>
      </c>
      <c r="E8" s="106">
        <f t="shared" si="0"/>
        <v>239.79999999999998</v>
      </c>
      <c r="F8" s="78">
        <v>64.8</v>
      </c>
      <c r="G8" s="78">
        <v>152.5</v>
      </c>
      <c r="H8" s="65">
        <v>1805.8</v>
      </c>
      <c r="I8" s="78">
        <v>28.6</v>
      </c>
      <c r="J8" s="78">
        <v>44.6</v>
      </c>
      <c r="K8" s="78">
        <v>0</v>
      </c>
      <c r="L8" s="78">
        <v>0</v>
      </c>
      <c r="M8" s="65">
        <f t="shared" si="1"/>
        <v>100.10000000000042</v>
      </c>
      <c r="N8" s="65">
        <v>17240.2</v>
      </c>
      <c r="O8" s="65">
        <v>8900</v>
      </c>
      <c r="P8" s="3">
        <f t="shared" si="2"/>
        <v>1.9371011235955058</v>
      </c>
      <c r="Q8" s="2">
        <v>6778.4</v>
      </c>
      <c r="R8" s="112">
        <v>0</v>
      </c>
      <c r="S8" s="113">
        <v>0</v>
      </c>
      <c r="T8" s="104">
        <v>981</v>
      </c>
      <c r="U8" s="166">
        <v>0</v>
      </c>
      <c r="V8" s="167"/>
      <c r="W8" s="124">
        <v>0</v>
      </c>
      <c r="X8" s="68">
        <f t="shared" si="3"/>
        <v>981</v>
      </c>
    </row>
    <row r="9" spans="1:24" ht="12.75">
      <c r="A9" s="10">
        <v>43412</v>
      </c>
      <c r="B9" s="65">
        <v>1563.9</v>
      </c>
      <c r="C9" s="70">
        <v>389.3</v>
      </c>
      <c r="D9" s="106">
        <v>22.5</v>
      </c>
      <c r="E9" s="106">
        <f t="shared" si="0"/>
        <v>366.8</v>
      </c>
      <c r="F9" s="78">
        <v>27.7</v>
      </c>
      <c r="G9" s="82">
        <v>177.9</v>
      </c>
      <c r="H9" s="65">
        <v>1472.7</v>
      </c>
      <c r="I9" s="78">
        <v>22.6</v>
      </c>
      <c r="J9" s="78">
        <v>16.6</v>
      </c>
      <c r="K9" s="78">
        <v>0</v>
      </c>
      <c r="L9" s="78">
        <v>0</v>
      </c>
      <c r="M9" s="65">
        <f t="shared" si="1"/>
        <v>74.69999999999987</v>
      </c>
      <c r="N9" s="65">
        <v>3745.4</v>
      </c>
      <c r="O9" s="65">
        <v>3500</v>
      </c>
      <c r="P9" s="3">
        <f t="shared" si="2"/>
        <v>1.0701142857142858</v>
      </c>
      <c r="Q9" s="2">
        <v>6778.4</v>
      </c>
      <c r="R9" s="115">
        <v>0</v>
      </c>
      <c r="S9" s="72">
        <v>0</v>
      </c>
      <c r="T9" s="65">
        <v>0</v>
      </c>
      <c r="U9" s="168">
        <v>1</v>
      </c>
      <c r="V9" s="168"/>
      <c r="W9" s="118">
        <v>0</v>
      </c>
      <c r="X9" s="68">
        <f t="shared" si="3"/>
        <v>1</v>
      </c>
    </row>
    <row r="10" spans="1:24" ht="12.75">
      <c r="A10" s="10">
        <v>43413</v>
      </c>
      <c r="B10" s="65">
        <v>1566.4</v>
      </c>
      <c r="C10" s="70">
        <v>229.5</v>
      </c>
      <c r="D10" s="106">
        <v>17.95</v>
      </c>
      <c r="E10" s="106">
        <f t="shared" si="0"/>
        <v>211.55</v>
      </c>
      <c r="F10" s="78">
        <v>11.9</v>
      </c>
      <c r="G10" s="78">
        <v>131.6</v>
      </c>
      <c r="H10" s="65">
        <v>2203</v>
      </c>
      <c r="I10" s="78">
        <v>110.8</v>
      </c>
      <c r="J10" s="78">
        <v>54.8</v>
      </c>
      <c r="K10" s="78">
        <v>0</v>
      </c>
      <c r="L10" s="78">
        <v>0</v>
      </c>
      <c r="M10" s="65">
        <f t="shared" si="1"/>
        <v>72.39999999999955</v>
      </c>
      <c r="N10" s="65">
        <v>4380.4</v>
      </c>
      <c r="O10" s="72">
        <v>2800</v>
      </c>
      <c r="P10" s="3">
        <f t="shared" si="2"/>
        <v>1.5644285714285713</v>
      </c>
      <c r="Q10" s="2">
        <v>6778.4</v>
      </c>
      <c r="R10" s="71">
        <v>0</v>
      </c>
      <c r="S10" s="72">
        <v>0</v>
      </c>
      <c r="T10" s="70">
        <v>0</v>
      </c>
      <c r="U10" s="127">
        <v>0</v>
      </c>
      <c r="V10" s="128"/>
      <c r="W10" s="122">
        <v>0</v>
      </c>
      <c r="X10" s="68">
        <f t="shared" si="3"/>
        <v>0</v>
      </c>
    </row>
    <row r="11" spans="1:24" ht="12.75">
      <c r="A11" s="10">
        <v>43416</v>
      </c>
      <c r="B11" s="65"/>
      <c r="C11" s="70"/>
      <c r="D11" s="106"/>
      <c r="E11" s="106">
        <f t="shared" si="0"/>
        <v>0</v>
      </c>
      <c r="F11" s="78"/>
      <c r="G11" s="78"/>
      <c r="H11" s="65"/>
      <c r="I11" s="78"/>
      <c r="J11" s="78"/>
      <c r="K11" s="78"/>
      <c r="L11" s="78"/>
      <c r="M11" s="65">
        <f t="shared" si="1"/>
        <v>0</v>
      </c>
      <c r="N11" s="65"/>
      <c r="O11" s="65">
        <v>3800</v>
      </c>
      <c r="P11" s="3">
        <f t="shared" si="2"/>
        <v>0</v>
      </c>
      <c r="Q11" s="2">
        <v>6778.4</v>
      </c>
      <c r="R11" s="69"/>
      <c r="S11" s="65"/>
      <c r="T11" s="70"/>
      <c r="U11" s="127"/>
      <c r="V11" s="128"/>
      <c r="W11" s="122"/>
      <c r="X11" s="68">
        <f t="shared" si="3"/>
        <v>0</v>
      </c>
    </row>
    <row r="12" spans="1:24" ht="12.75">
      <c r="A12" s="10">
        <v>43417</v>
      </c>
      <c r="B12" s="77"/>
      <c r="C12" s="70"/>
      <c r="D12" s="106"/>
      <c r="E12" s="106">
        <f t="shared" si="0"/>
        <v>0</v>
      </c>
      <c r="F12" s="78"/>
      <c r="G12" s="78"/>
      <c r="H12" s="65"/>
      <c r="I12" s="78"/>
      <c r="J12" s="78"/>
      <c r="K12" s="78"/>
      <c r="L12" s="78"/>
      <c r="M12" s="65">
        <f t="shared" si="1"/>
        <v>0</v>
      </c>
      <c r="N12" s="65"/>
      <c r="O12" s="65">
        <v>4800</v>
      </c>
      <c r="P12" s="3">
        <f t="shared" si="2"/>
        <v>0</v>
      </c>
      <c r="Q12" s="2">
        <v>6778.4</v>
      </c>
      <c r="R12" s="69"/>
      <c r="S12" s="65"/>
      <c r="T12" s="70"/>
      <c r="U12" s="127"/>
      <c r="V12" s="128"/>
      <c r="W12" s="122"/>
      <c r="X12" s="68">
        <f t="shared" si="3"/>
        <v>0</v>
      </c>
    </row>
    <row r="13" spans="1:24" ht="12.75">
      <c r="A13" s="10">
        <v>43418</v>
      </c>
      <c r="B13" s="65"/>
      <c r="C13" s="70"/>
      <c r="D13" s="106"/>
      <c r="E13" s="106">
        <f t="shared" si="0"/>
        <v>0</v>
      </c>
      <c r="F13" s="78"/>
      <c r="G13" s="78"/>
      <c r="H13" s="65"/>
      <c r="I13" s="78"/>
      <c r="J13" s="78"/>
      <c r="K13" s="78"/>
      <c r="L13" s="78"/>
      <c r="M13" s="65">
        <f t="shared" si="1"/>
        <v>0</v>
      </c>
      <c r="N13" s="65"/>
      <c r="O13" s="65">
        <v>5100</v>
      </c>
      <c r="P13" s="3">
        <f t="shared" si="2"/>
        <v>0</v>
      </c>
      <c r="Q13" s="2">
        <v>6778.4</v>
      </c>
      <c r="R13" s="69"/>
      <c r="S13" s="65"/>
      <c r="T13" s="70"/>
      <c r="U13" s="127"/>
      <c r="V13" s="128"/>
      <c r="W13" s="122"/>
      <c r="X13" s="68">
        <f t="shared" si="3"/>
        <v>0</v>
      </c>
    </row>
    <row r="14" spans="1:24" ht="12.75">
      <c r="A14" s="10">
        <v>43419</v>
      </c>
      <c r="B14" s="65"/>
      <c r="C14" s="70"/>
      <c r="D14" s="106"/>
      <c r="E14" s="106">
        <f t="shared" si="0"/>
        <v>0</v>
      </c>
      <c r="F14" s="78"/>
      <c r="G14" s="78"/>
      <c r="H14" s="65"/>
      <c r="I14" s="78"/>
      <c r="J14" s="78"/>
      <c r="K14" s="78"/>
      <c r="L14" s="78"/>
      <c r="M14" s="65">
        <f t="shared" si="1"/>
        <v>0</v>
      </c>
      <c r="N14" s="65"/>
      <c r="O14" s="65">
        <v>15500</v>
      </c>
      <c r="P14" s="3">
        <f t="shared" si="2"/>
        <v>0</v>
      </c>
      <c r="Q14" s="2">
        <v>6778.4</v>
      </c>
      <c r="R14" s="69"/>
      <c r="S14" s="65"/>
      <c r="T14" s="74"/>
      <c r="U14" s="127"/>
      <c r="V14" s="128"/>
      <c r="W14" s="122"/>
      <c r="X14" s="68">
        <f t="shared" si="3"/>
        <v>0</v>
      </c>
    </row>
    <row r="15" spans="1:24" ht="12.75">
      <c r="A15" s="10">
        <v>43420</v>
      </c>
      <c r="B15" s="65"/>
      <c r="C15" s="66"/>
      <c r="D15" s="106"/>
      <c r="E15" s="106">
        <f t="shared" si="0"/>
        <v>0</v>
      </c>
      <c r="F15" s="81"/>
      <c r="G15" s="81"/>
      <c r="H15" s="82"/>
      <c r="I15" s="81"/>
      <c r="J15" s="81"/>
      <c r="K15" s="81"/>
      <c r="L15" s="81"/>
      <c r="M15" s="65">
        <f t="shared" si="1"/>
        <v>0</v>
      </c>
      <c r="N15" s="65"/>
      <c r="O15" s="72">
        <v>3500</v>
      </c>
      <c r="P15" s="3">
        <f>N15/O15</f>
        <v>0</v>
      </c>
      <c r="Q15" s="2">
        <v>6778.4</v>
      </c>
      <c r="R15" s="69"/>
      <c r="S15" s="65"/>
      <c r="T15" s="74"/>
      <c r="U15" s="127"/>
      <c r="V15" s="128"/>
      <c r="W15" s="122"/>
      <c r="X15" s="68">
        <f t="shared" si="3"/>
        <v>0</v>
      </c>
    </row>
    <row r="16" spans="1:24" ht="12.75">
      <c r="A16" s="10">
        <v>43423</v>
      </c>
      <c r="B16" s="65"/>
      <c r="C16" s="70"/>
      <c r="D16" s="106"/>
      <c r="E16" s="106">
        <f t="shared" si="0"/>
        <v>0</v>
      </c>
      <c r="F16" s="78"/>
      <c r="G16" s="78"/>
      <c r="H16" s="65"/>
      <c r="I16" s="78"/>
      <c r="J16" s="78"/>
      <c r="K16" s="78"/>
      <c r="L16" s="78"/>
      <c r="M16" s="65">
        <f t="shared" si="1"/>
        <v>0</v>
      </c>
      <c r="N16" s="65"/>
      <c r="O16" s="72">
        <v>5900</v>
      </c>
      <c r="P16" s="3">
        <f t="shared" si="2"/>
        <v>0</v>
      </c>
      <c r="Q16" s="2">
        <v>6778.4</v>
      </c>
      <c r="R16" s="69"/>
      <c r="S16" s="65"/>
      <c r="T16" s="74"/>
      <c r="U16" s="127"/>
      <c r="V16" s="128"/>
      <c r="W16" s="122"/>
      <c r="X16" s="68">
        <f t="shared" si="3"/>
        <v>0</v>
      </c>
    </row>
    <row r="17" spans="1:24" ht="12.75">
      <c r="A17" s="10">
        <v>43424</v>
      </c>
      <c r="B17" s="65"/>
      <c r="C17" s="70"/>
      <c r="D17" s="106"/>
      <c r="E17" s="106">
        <f t="shared" si="0"/>
        <v>0</v>
      </c>
      <c r="F17" s="78"/>
      <c r="G17" s="78"/>
      <c r="H17" s="65"/>
      <c r="I17" s="78"/>
      <c r="J17" s="78"/>
      <c r="K17" s="78"/>
      <c r="L17" s="78"/>
      <c r="M17" s="65">
        <f t="shared" si="1"/>
        <v>0</v>
      </c>
      <c r="N17" s="65"/>
      <c r="O17" s="65">
        <v>8500</v>
      </c>
      <c r="P17" s="3">
        <f t="shared" si="2"/>
        <v>0</v>
      </c>
      <c r="Q17" s="2">
        <v>6778.4</v>
      </c>
      <c r="R17" s="69"/>
      <c r="S17" s="65"/>
      <c r="T17" s="74"/>
      <c r="U17" s="127"/>
      <c r="V17" s="128"/>
      <c r="W17" s="122"/>
      <c r="X17" s="68">
        <f t="shared" si="3"/>
        <v>0</v>
      </c>
    </row>
    <row r="18" spans="1:24" ht="12.75">
      <c r="A18" s="10">
        <v>43425</v>
      </c>
      <c r="B18" s="65"/>
      <c r="C18" s="70"/>
      <c r="D18" s="106"/>
      <c r="E18" s="106">
        <f t="shared" si="0"/>
        <v>0</v>
      </c>
      <c r="F18" s="78"/>
      <c r="G18" s="78"/>
      <c r="H18" s="65"/>
      <c r="I18" s="78"/>
      <c r="J18" s="78"/>
      <c r="K18" s="78"/>
      <c r="L18" s="78"/>
      <c r="M18" s="65">
        <f>N18-B18-C18-F18-G18-H18-I18-J18-K18-L18</f>
        <v>0</v>
      </c>
      <c r="N18" s="65"/>
      <c r="O18" s="65">
        <v>10900</v>
      </c>
      <c r="P18" s="3">
        <f>N18/O18</f>
        <v>0</v>
      </c>
      <c r="Q18" s="2">
        <v>6778.4</v>
      </c>
      <c r="R18" s="69"/>
      <c r="S18" s="65"/>
      <c r="T18" s="70"/>
      <c r="U18" s="127"/>
      <c r="V18" s="128"/>
      <c r="W18" s="122"/>
      <c r="X18" s="68">
        <f t="shared" si="3"/>
        <v>0</v>
      </c>
    </row>
    <row r="19" spans="1:24" ht="12.75">
      <c r="A19" s="10">
        <v>43426</v>
      </c>
      <c r="B19" s="65"/>
      <c r="C19" s="70"/>
      <c r="D19" s="106"/>
      <c r="E19" s="106">
        <f t="shared" si="0"/>
        <v>0</v>
      </c>
      <c r="F19" s="78"/>
      <c r="G19" s="78"/>
      <c r="H19" s="65"/>
      <c r="I19" s="78"/>
      <c r="J19" s="78"/>
      <c r="K19" s="78"/>
      <c r="L19" s="78"/>
      <c r="M19" s="65">
        <f>N19-B19-C19-F19-G19-H19-I19-J19-K19-L19</f>
        <v>0</v>
      </c>
      <c r="N19" s="65"/>
      <c r="O19" s="65">
        <v>8900</v>
      </c>
      <c r="P19" s="3">
        <f t="shared" si="2"/>
        <v>0</v>
      </c>
      <c r="Q19" s="2">
        <v>6778.4</v>
      </c>
      <c r="R19" s="69"/>
      <c r="S19" s="65"/>
      <c r="T19" s="70"/>
      <c r="U19" s="127"/>
      <c r="V19" s="128"/>
      <c r="W19" s="122"/>
      <c r="X19" s="68">
        <f t="shared" si="3"/>
        <v>0</v>
      </c>
    </row>
    <row r="20" spans="1:24" ht="12.75">
      <c r="A20" s="10">
        <v>43427</v>
      </c>
      <c r="B20" s="65"/>
      <c r="C20" s="70"/>
      <c r="D20" s="106"/>
      <c r="E20" s="106">
        <f t="shared" si="0"/>
        <v>0</v>
      </c>
      <c r="F20" s="78"/>
      <c r="G20" s="65"/>
      <c r="H20" s="65"/>
      <c r="I20" s="78"/>
      <c r="J20" s="78"/>
      <c r="K20" s="78"/>
      <c r="L20" s="78"/>
      <c r="M20" s="65">
        <f t="shared" si="1"/>
        <v>0</v>
      </c>
      <c r="N20" s="65"/>
      <c r="O20" s="65">
        <v>4900</v>
      </c>
      <c r="P20" s="3">
        <f t="shared" si="2"/>
        <v>0</v>
      </c>
      <c r="Q20" s="2">
        <v>6778.4</v>
      </c>
      <c r="R20" s="69"/>
      <c r="S20" s="65"/>
      <c r="T20" s="70"/>
      <c r="U20" s="127"/>
      <c r="V20" s="128"/>
      <c r="W20" s="122"/>
      <c r="X20" s="68">
        <f t="shared" si="3"/>
        <v>0</v>
      </c>
    </row>
    <row r="21" spans="1:24" ht="12.75">
      <c r="A21" s="10">
        <v>43430</v>
      </c>
      <c r="B21" s="65"/>
      <c r="C21" s="70"/>
      <c r="D21" s="106"/>
      <c r="E21" s="106">
        <f t="shared" si="0"/>
        <v>0</v>
      </c>
      <c r="F21" s="78"/>
      <c r="G21" s="65"/>
      <c r="H21" s="65"/>
      <c r="I21" s="78"/>
      <c r="J21" s="78"/>
      <c r="K21" s="78"/>
      <c r="L21" s="78"/>
      <c r="M21" s="65">
        <f t="shared" si="1"/>
        <v>0</v>
      </c>
      <c r="N21" s="65"/>
      <c r="O21" s="65">
        <v>5000</v>
      </c>
      <c r="P21" s="3">
        <f t="shared" si="2"/>
        <v>0</v>
      </c>
      <c r="Q21" s="2">
        <v>6778.4</v>
      </c>
      <c r="R21" s="102"/>
      <c r="S21" s="103"/>
      <c r="T21" s="104"/>
      <c r="U21" s="127"/>
      <c r="V21" s="128"/>
      <c r="W21" s="122"/>
      <c r="X21" s="68">
        <f t="shared" si="3"/>
        <v>0</v>
      </c>
    </row>
    <row r="22" spans="1:24" ht="12.75">
      <c r="A22" s="10">
        <v>43431</v>
      </c>
      <c r="B22" s="65"/>
      <c r="C22" s="70"/>
      <c r="D22" s="106"/>
      <c r="E22" s="106">
        <f t="shared" si="0"/>
        <v>0</v>
      </c>
      <c r="F22" s="78"/>
      <c r="G22" s="65"/>
      <c r="H22" s="65"/>
      <c r="I22" s="78"/>
      <c r="J22" s="78"/>
      <c r="K22" s="78"/>
      <c r="L22" s="78"/>
      <c r="M22" s="65">
        <f t="shared" si="1"/>
        <v>0</v>
      </c>
      <c r="N22" s="65"/>
      <c r="O22" s="65">
        <v>5800</v>
      </c>
      <c r="P22" s="3">
        <f t="shared" si="2"/>
        <v>0</v>
      </c>
      <c r="Q22" s="2">
        <v>6778.4</v>
      </c>
      <c r="R22" s="102"/>
      <c r="S22" s="103"/>
      <c r="T22" s="104"/>
      <c r="U22" s="127"/>
      <c r="V22" s="128"/>
      <c r="W22" s="122"/>
      <c r="X22" s="68">
        <f t="shared" si="3"/>
        <v>0</v>
      </c>
    </row>
    <row r="23" spans="1:24" ht="12.75">
      <c r="A23" s="10">
        <v>43432</v>
      </c>
      <c r="B23" s="65"/>
      <c r="C23" s="70"/>
      <c r="D23" s="106"/>
      <c r="E23" s="106">
        <f t="shared" si="0"/>
        <v>0</v>
      </c>
      <c r="F23" s="78"/>
      <c r="G23" s="65"/>
      <c r="H23" s="65"/>
      <c r="I23" s="78"/>
      <c r="J23" s="78"/>
      <c r="K23" s="78"/>
      <c r="L23" s="78"/>
      <c r="M23" s="65">
        <f t="shared" si="1"/>
        <v>0</v>
      </c>
      <c r="N23" s="65"/>
      <c r="O23" s="65">
        <v>6200</v>
      </c>
      <c r="P23" s="3">
        <f>N23/O23</f>
        <v>0</v>
      </c>
      <c r="Q23" s="2">
        <v>6778.4</v>
      </c>
      <c r="R23" s="102"/>
      <c r="S23" s="103"/>
      <c r="T23" s="104"/>
      <c r="U23" s="168"/>
      <c r="V23" s="168"/>
      <c r="W23" s="126"/>
      <c r="X23" s="68">
        <f t="shared" si="3"/>
        <v>0</v>
      </c>
    </row>
    <row r="24" spans="1:24" ht="12.75">
      <c r="A24" s="10">
        <v>43433</v>
      </c>
      <c r="B24" s="65"/>
      <c r="C24" s="70"/>
      <c r="D24" s="106"/>
      <c r="E24" s="106">
        <f t="shared" si="0"/>
        <v>0</v>
      </c>
      <c r="F24" s="78"/>
      <c r="G24" s="65"/>
      <c r="H24" s="65"/>
      <c r="I24" s="78"/>
      <c r="J24" s="78"/>
      <c r="K24" s="78"/>
      <c r="L24" s="78"/>
      <c r="M24" s="65">
        <f t="shared" si="1"/>
        <v>0</v>
      </c>
      <c r="N24" s="65"/>
      <c r="O24" s="65">
        <v>10500</v>
      </c>
      <c r="P24" s="3">
        <f t="shared" si="2"/>
        <v>0</v>
      </c>
      <c r="Q24" s="2">
        <v>6778.4</v>
      </c>
      <c r="R24" s="102"/>
      <c r="S24" s="103"/>
      <c r="T24" s="104"/>
      <c r="U24" s="168"/>
      <c r="V24" s="168"/>
      <c r="W24" s="126"/>
      <c r="X24" s="68">
        <f t="shared" si="3"/>
        <v>0</v>
      </c>
    </row>
    <row r="25" spans="1:24" ht="13.5" thickBot="1">
      <c r="A25" s="10">
        <v>43434</v>
      </c>
      <c r="B25" s="65"/>
      <c r="C25" s="74"/>
      <c r="D25" s="106"/>
      <c r="E25" s="106">
        <f t="shared" si="0"/>
        <v>0</v>
      </c>
      <c r="F25" s="78"/>
      <c r="G25" s="65"/>
      <c r="H25" s="65"/>
      <c r="I25" s="78"/>
      <c r="J25" s="78"/>
      <c r="K25" s="78"/>
      <c r="L25" s="78"/>
      <c r="M25" s="65">
        <f t="shared" si="1"/>
        <v>0</v>
      </c>
      <c r="N25" s="65"/>
      <c r="O25" s="65">
        <v>16100</v>
      </c>
      <c r="P25" s="3">
        <f t="shared" si="2"/>
        <v>0</v>
      </c>
      <c r="Q25" s="2">
        <v>6778.4</v>
      </c>
      <c r="R25" s="98"/>
      <c r="S25" s="99"/>
      <c r="T25" s="100"/>
      <c r="U25" s="142"/>
      <c r="V25" s="143"/>
      <c r="W25" s="125"/>
      <c r="X25" s="68">
        <f t="shared" si="3"/>
        <v>0</v>
      </c>
    </row>
    <row r="26" spans="1:24" ht="13.5" thickBot="1">
      <c r="A26" s="83" t="s">
        <v>28</v>
      </c>
      <c r="B26" s="85">
        <f aca="true" t="shared" si="4" ref="B26:O26">SUM(B4:B25)</f>
        <v>28820.800000000003</v>
      </c>
      <c r="C26" s="85">
        <f t="shared" si="4"/>
        <v>2252.3</v>
      </c>
      <c r="D26" s="107">
        <f t="shared" si="4"/>
        <v>201.75</v>
      </c>
      <c r="E26" s="107">
        <f t="shared" si="4"/>
        <v>2050.5499999999997</v>
      </c>
      <c r="F26" s="85">
        <f t="shared" si="4"/>
        <v>198.99999999999997</v>
      </c>
      <c r="G26" s="85">
        <f t="shared" si="4"/>
        <v>939.9000000000001</v>
      </c>
      <c r="H26" s="85">
        <f t="shared" si="4"/>
        <v>11891.7</v>
      </c>
      <c r="I26" s="85">
        <f t="shared" si="4"/>
        <v>465.80000000000007</v>
      </c>
      <c r="J26" s="85">
        <f t="shared" si="4"/>
        <v>235.29999999999995</v>
      </c>
      <c r="K26" s="85">
        <f t="shared" si="4"/>
        <v>589.5</v>
      </c>
      <c r="L26" s="85">
        <f t="shared" si="4"/>
        <v>1807.5</v>
      </c>
      <c r="M26" s="84">
        <f t="shared" si="4"/>
        <v>247.12999999999965</v>
      </c>
      <c r="N26" s="84">
        <f t="shared" si="4"/>
        <v>47448.93000000001</v>
      </c>
      <c r="O26" s="84">
        <f t="shared" si="4"/>
        <v>149500</v>
      </c>
      <c r="P26" s="86">
        <f>N26/O26</f>
        <v>0.3173841471571907</v>
      </c>
      <c r="Q26" s="2"/>
      <c r="R26" s="75">
        <f>SUM(R4:R25)</f>
        <v>11</v>
      </c>
      <c r="S26" s="75">
        <f>SUM(S4:S25)</f>
        <v>0</v>
      </c>
      <c r="T26" s="75">
        <f>SUM(T4:T25)</f>
        <v>1194.049</v>
      </c>
      <c r="U26" s="144">
        <f>SUM(U4:U25)</f>
        <v>1</v>
      </c>
      <c r="V26" s="145"/>
      <c r="W26" s="119">
        <f>SUM(W4:W25)</f>
        <v>0</v>
      </c>
      <c r="X26" s="111">
        <f>R26+S26+U26+T26+V26+W26</f>
        <v>1206.049</v>
      </c>
    </row>
    <row r="27" spans="1:17" ht="12.7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17" ht="17.25" customHeight="1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</row>
    <row r="29" spans="1:24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32" t="s">
        <v>33</v>
      </c>
      <c r="S29" s="132"/>
      <c r="T29" s="132"/>
      <c r="U29" s="132"/>
      <c r="V29" s="50"/>
      <c r="W29" s="50"/>
      <c r="X29" s="50"/>
    </row>
    <row r="30" spans="1:24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46" t="s">
        <v>29</v>
      </c>
      <c r="S30" s="146"/>
      <c r="T30" s="146"/>
      <c r="U30" s="146"/>
      <c r="V30" s="50"/>
      <c r="W30" s="50"/>
      <c r="X30" s="50"/>
    </row>
    <row r="31" spans="1:24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34">
        <v>43416</v>
      </c>
      <c r="S31" s="147">
        <v>0</v>
      </c>
      <c r="T31" s="147"/>
      <c r="U31" s="147"/>
      <c r="V31" s="57"/>
      <c r="W31" s="57"/>
      <c r="X31" s="57"/>
    </row>
    <row r="32" spans="1:24" ht="15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R32" s="135"/>
      <c r="S32" s="147"/>
      <c r="T32" s="147"/>
      <c r="U32" s="147"/>
      <c r="V32" s="57"/>
      <c r="W32" s="57"/>
      <c r="X32" s="57"/>
    </row>
    <row r="33" spans="1:24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33" t="s">
        <v>34</v>
      </c>
      <c r="T33" s="34" t="s">
        <v>39</v>
      </c>
      <c r="U33" s="48">
        <f>'[1]серпень'!$I$83</f>
        <v>0</v>
      </c>
      <c r="V33" s="54"/>
      <c r="W33" s="54"/>
      <c r="X33" s="55"/>
    </row>
    <row r="34" spans="1:24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29" t="s">
        <v>45</v>
      </c>
      <c r="T34" s="130"/>
      <c r="U34" s="35">
        <f>'[1]серпень'!$I$82</f>
        <v>0</v>
      </c>
      <c r="V34" s="56"/>
      <c r="W34" s="56"/>
      <c r="X34" s="55"/>
    </row>
    <row r="35" spans="1:24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S35" s="131" t="s">
        <v>40</v>
      </c>
      <c r="T35" s="131"/>
      <c r="U35" s="48">
        <f>'[1]серпень'!$I$81</f>
        <v>0</v>
      </c>
      <c r="V35" s="54"/>
      <c r="W35" s="54"/>
      <c r="X35" s="55"/>
    </row>
    <row r="36" spans="1:24" ht="12.75" hidden="1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  <c r="U36" s="56"/>
      <c r="V36" s="56"/>
      <c r="W36" s="56"/>
      <c r="X36" s="55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17" ht="12.7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</row>
    <row r="39" spans="1:24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32" t="s">
        <v>30</v>
      </c>
      <c r="S39" s="132"/>
      <c r="T39" s="132"/>
      <c r="U39" s="132"/>
      <c r="V39" s="52"/>
      <c r="W39" s="52"/>
      <c r="X39" s="52"/>
    </row>
    <row r="40" spans="1:24" ht="15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33" t="s">
        <v>31</v>
      </c>
      <c r="S40" s="133"/>
      <c r="T40" s="133"/>
      <c r="U40" s="133"/>
      <c r="V40" s="53"/>
      <c r="W40" s="53"/>
      <c r="X40" s="53"/>
    </row>
    <row r="41" spans="1:24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34">
        <v>43416</v>
      </c>
      <c r="S41" s="136">
        <v>0</v>
      </c>
      <c r="T41" s="137"/>
      <c r="U41" s="138"/>
      <c r="V41" s="51"/>
      <c r="W41" s="51"/>
      <c r="X41" s="51"/>
    </row>
    <row r="42" spans="1:24" ht="12.75" customHeight="1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  <c r="R42" s="135"/>
      <c r="S42" s="139"/>
      <c r="T42" s="140"/>
      <c r="U42" s="141"/>
      <c r="V42" s="51"/>
      <c r="W42" s="51"/>
      <c r="X42" s="5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B47" s="9"/>
      <c r="C47" s="9"/>
      <c r="D47" s="9"/>
      <c r="E47" s="9"/>
      <c r="F47" s="1"/>
      <c r="G47" s="1"/>
      <c r="H47" s="1"/>
      <c r="I47" s="1"/>
      <c r="J47" s="1"/>
      <c r="K47" s="1"/>
      <c r="L47" s="1"/>
      <c r="M47" s="9"/>
      <c r="N47" s="9"/>
      <c r="O47" s="9"/>
      <c r="P47" s="1"/>
      <c r="Q47" s="1"/>
    </row>
    <row r="48" spans="1:17" ht="12.75">
      <c r="A48" s="1"/>
      <c r="Q48" s="1"/>
    </row>
  </sheetData>
  <sheetProtection/>
  <mergeCells count="38">
    <mergeCell ref="A1:P1"/>
    <mergeCell ref="R1:X1"/>
    <mergeCell ref="A2:P2"/>
    <mergeCell ref="R2:X2"/>
    <mergeCell ref="U3:V3"/>
    <mergeCell ref="U4:V4"/>
    <mergeCell ref="U5:V5"/>
    <mergeCell ref="U6:V6"/>
    <mergeCell ref="U7:V7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U17:V17"/>
    <mergeCell ref="U18:V18"/>
    <mergeCell ref="U19:V19"/>
    <mergeCell ref="U20:V20"/>
    <mergeCell ref="U21:V21"/>
    <mergeCell ref="U22:V22"/>
    <mergeCell ref="U23:V23"/>
    <mergeCell ref="U24:V24"/>
    <mergeCell ref="U25:V25"/>
    <mergeCell ref="U26:V26"/>
    <mergeCell ref="R29:U29"/>
    <mergeCell ref="R30:U30"/>
    <mergeCell ref="R41:R42"/>
    <mergeCell ref="S41:U42"/>
    <mergeCell ref="R31:R32"/>
    <mergeCell ref="S31:U32"/>
    <mergeCell ref="S34:T34"/>
    <mergeCell ref="S35:T35"/>
    <mergeCell ref="R39:U39"/>
    <mergeCell ref="R40:U40"/>
  </mergeCells>
  <printOptions/>
  <pageMargins left="0.7" right="0.7" top="0.75" bottom="0.75" header="0.3" footer="0.3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26:P61"/>
  <sheetViews>
    <sheetView view="pageBreakPreview" zoomScaleSheetLayoutView="100" zoomScalePageLayoutView="0" workbookViewId="0" topLeftCell="A1">
      <selection activeCell="B48" sqref="B48:C56"/>
    </sheetView>
  </sheetViews>
  <sheetFormatPr defaultColWidth="9.125" defaultRowHeight="12.75"/>
  <cols>
    <col min="1" max="1" width="13.875" style="1" customWidth="1"/>
    <col min="2" max="2" width="10.75390625" style="1" customWidth="1"/>
    <col min="3" max="3" width="9.50390625" style="1" customWidth="1"/>
    <col min="4" max="4" width="9.125" style="1" customWidth="1"/>
    <col min="5" max="5" width="6.875" style="1" customWidth="1"/>
    <col min="6" max="6" width="9.125" style="1" customWidth="1"/>
    <col min="7" max="7" width="7.875" style="1" customWidth="1"/>
    <col min="8" max="8" width="9.75390625" style="1" customWidth="1"/>
    <col min="9" max="9" width="8.00390625" style="1" customWidth="1"/>
    <col min="10" max="16384" width="9.125" style="1" customWidth="1"/>
  </cols>
  <sheetData>
    <row r="26" spans="1:14" ht="15" thickBot="1">
      <c r="A26" s="20"/>
      <c r="B26" s="176" t="s">
        <v>127</v>
      </c>
      <c r="C26" s="176"/>
      <c r="D26" s="176"/>
      <c r="E26" s="176"/>
      <c r="F26" s="176"/>
      <c r="G26" s="176"/>
      <c r="H26" s="176"/>
      <c r="I26" s="176"/>
      <c r="J26" s="176"/>
      <c r="K26" s="176"/>
      <c r="L26" s="177"/>
      <c r="M26" s="177"/>
      <c r="N26" s="177"/>
    </row>
    <row r="27" spans="1:16" ht="54" customHeight="1">
      <c r="A27" s="169" t="s">
        <v>32</v>
      </c>
      <c r="B27" s="178" t="s">
        <v>43</v>
      </c>
      <c r="C27" s="178"/>
      <c r="D27" s="171" t="s">
        <v>49</v>
      </c>
      <c r="E27" s="172"/>
      <c r="F27" s="173" t="s">
        <v>44</v>
      </c>
      <c r="G27" s="174"/>
      <c r="H27" s="175" t="s">
        <v>52</v>
      </c>
      <c r="I27" s="171"/>
      <c r="J27" s="186"/>
      <c r="K27" s="187"/>
      <c r="L27" s="183" t="s">
        <v>36</v>
      </c>
      <c r="M27" s="184"/>
      <c r="N27" s="185"/>
      <c r="O27" s="179" t="s">
        <v>128</v>
      </c>
      <c r="P27" s="180"/>
    </row>
    <row r="28" spans="1:16" ht="30.75" customHeight="1">
      <c r="A28" s="170"/>
      <c r="B28" s="44" t="s">
        <v>124</v>
      </c>
      <c r="C28" s="22" t="s">
        <v>23</v>
      </c>
      <c r="D28" s="44" t="str">
        <f>B28</f>
        <v>план на січень-листопад 2018р.</v>
      </c>
      <c r="E28" s="22" t="str">
        <f>C28</f>
        <v>факт</v>
      </c>
      <c r="F28" s="43" t="str">
        <f>B28</f>
        <v>план на січень-листопад 2018р.</v>
      </c>
      <c r="G28" s="58" t="str">
        <f>C28</f>
        <v>факт</v>
      </c>
      <c r="H28" s="44" t="str">
        <f>B28</f>
        <v>план на січень-листопад 2018р.</v>
      </c>
      <c r="I28" s="22" t="str">
        <f>C28</f>
        <v>факт</v>
      </c>
      <c r="J28" s="43" t="str">
        <f>B28</f>
        <v>план на січень-листопад 2018р.</v>
      </c>
      <c r="K28" s="58" t="str">
        <f>C28</f>
        <v>факт</v>
      </c>
      <c r="L28" s="41" t="str">
        <f>D28</f>
        <v>план на січень-листопад 2018р.</v>
      </c>
      <c r="M28" s="22" t="str">
        <f>C28</f>
        <v>факт</v>
      </c>
      <c r="N28" s="42" t="s">
        <v>24</v>
      </c>
      <c r="O28" s="174"/>
      <c r="P28" s="171"/>
    </row>
    <row r="29" spans="1:16" ht="23.25" customHeight="1" thickBot="1">
      <c r="A29" s="40">
        <f>листопад!S41</f>
        <v>0</v>
      </c>
      <c r="B29" s="45">
        <v>12515</v>
      </c>
      <c r="C29" s="45">
        <v>2063.34</v>
      </c>
      <c r="D29" s="45">
        <v>6860.03</v>
      </c>
      <c r="E29" s="45">
        <v>1597.14</v>
      </c>
      <c r="F29" s="45">
        <v>25924.5</v>
      </c>
      <c r="G29" s="45">
        <v>14535.31</v>
      </c>
      <c r="H29" s="45">
        <v>22</v>
      </c>
      <c r="I29" s="45">
        <v>19</v>
      </c>
      <c r="J29" s="45">
        <v>0</v>
      </c>
      <c r="K29" s="45">
        <v>0</v>
      </c>
      <c r="L29" s="59">
        <f>H29+F29+D29+J29+B29</f>
        <v>45321.53</v>
      </c>
      <c r="M29" s="46">
        <f>C29+E29+G29+I29+K29</f>
        <v>18214.79</v>
      </c>
      <c r="N29" s="47">
        <f>M29-L29</f>
        <v>-27106.739999999998</v>
      </c>
      <c r="O29" s="181">
        <f>листопад!S31</f>
        <v>0</v>
      </c>
      <c r="P29" s="182"/>
    </row>
    <row r="30" spans="1:16" ht="12.75">
      <c r="A30" s="36"/>
      <c r="B30" s="36"/>
      <c r="C30" s="36"/>
      <c r="D30" s="37"/>
      <c r="E30" s="38"/>
      <c r="F30" s="37"/>
      <c r="G30" s="38"/>
      <c r="H30" s="37"/>
      <c r="I30" s="38"/>
      <c r="J30" s="38"/>
      <c r="K30" s="38"/>
      <c r="L30" s="37"/>
      <c r="M30" s="38"/>
      <c r="N30" s="39"/>
      <c r="O30" s="178"/>
      <c r="P30" s="178"/>
    </row>
    <row r="31" spans="1:16" ht="12.75" hidden="1">
      <c r="A31" s="36"/>
      <c r="B31" s="36"/>
      <c r="C31" s="36"/>
      <c r="D31" s="37"/>
      <c r="E31" s="38"/>
      <c r="F31" s="37"/>
      <c r="G31" s="38"/>
      <c r="H31" s="37"/>
      <c r="I31" s="38"/>
      <c r="J31" s="38"/>
      <c r="K31" s="38"/>
      <c r="L31" s="37"/>
      <c r="M31" s="38"/>
      <c r="N31" s="39"/>
      <c r="O31" s="22" t="s">
        <v>35</v>
      </c>
      <c r="P31" s="49" t="e">
        <f>#REF!</f>
        <v>#REF!</v>
      </c>
    </row>
    <row r="32" spans="1:16" ht="12.75" hidden="1">
      <c r="A32" s="36"/>
      <c r="B32" s="36"/>
      <c r="C32" s="36"/>
      <c r="D32" s="37"/>
      <c r="E32" s="38"/>
      <c r="F32" s="37"/>
      <c r="G32" s="38"/>
      <c r="H32" s="37"/>
      <c r="I32" s="38"/>
      <c r="J32" s="38"/>
      <c r="K32" s="38"/>
      <c r="L32" s="37"/>
      <c r="M32" s="38"/>
      <c r="N32" s="39"/>
      <c r="O32" s="20" t="s">
        <v>37</v>
      </c>
      <c r="P32" s="29" t="e">
        <f>#REF!</f>
        <v>#REF!</v>
      </c>
    </row>
    <row r="33" spans="1:16" ht="12.75" hidden="1">
      <c r="A33" s="36"/>
      <c r="B33" s="36"/>
      <c r="C33" s="36"/>
      <c r="D33" s="37"/>
      <c r="E33" s="38"/>
      <c r="F33" s="37"/>
      <c r="G33" s="38"/>
      <c r="H33" s="37"/>
      <c r="I33" s="38"/>
      <c r="J33" s="38"/>
      <c r="K33" s="38"/>
      <c r="L33" s="37"/>
      <c r="M33" s="38"/>
      <c r="N33" s="39"/>
      <c r="O33" s="22" t="s">
        <v>46</v>
      </c>
      <c r="P33" s="29" t="e">
        <f>#REF!</f>
        <v>#REF!</v>
      </c>
    </row>
    <row r="34" spans="15:16" ht="12.75" hidden="1">
      <c r="O34" s="20"/>
      <c r="P34" s="49"/>
    </row>
    <row r="35" spans="1:12" ht="12.75">
      <c r="A35" s="21"/>
      <c r="B35" s="21"/>
      <c r="C35" s="21"/>
      <c r="D35" s="6"/>
      <c r="E35" s="6"/>
      <c r="F35" s="6"/>
      <c r="G35" s="6"/>
      <c r="H35" s="6"/>
      <c r="I35" s="6"/>
      <c r="J35" s="6"/>
      <c r="K35" s="6"/>
      <c r="L35" s="6"/>
    </row>
    <row r="36" spans="1:12" ht="12.75">
      <c r="A36" s="21"/>
      <c r="B36" s="21"/>
      <c r="C36" s="21"/>
      <c r="D36" s="6"/>
      <c r="E36" s="6"/>
      <c r="F36" s="6"/>
      <c r="G36" s="6"/>
      <c r="H36" s="6"/>
      <c r="I36" s="6"/>
      <c r="J36" s="6"/>
      <c r="K36" s="6"/>
      <c r="L36" s="6"/>
    </row>
    <row r="37" spans="1:12" ht="12.75">
      <c r="A37" s="21"/>
      <c r="B37" s="21"/>
      <c r="C37" s="21"/>
      <c r="D37" s="6"/>
      <c r="E37" s="6"/>
      <c r="F37" s="6"/>
      <c r="G37" s="6"/>
      <c r="H37" s="6"/>
      <c r="I37" s="6"/>
      <c r="J37" s="6"/>
      <c r="K37" s="6"/>
      <c r="L37" s="6"/>
    </row>
    <row r="38" spans="1:12" ht="12.75">
      <c r="A38" s="21"/>
      <c r="B38" s="21"/>
      <c r="C38" s="21"/>
      <c r="D38" s="6"/>
      <c r="E38" s="6"/>
      <c r="F38" s="6"/>
      <c r="G38" s="6"/>
      <c r="H38" s="6"/>
      <c r="I38" s="6"/>
      <c r="J38" s="6"/>
      <c r="K38" s="6"/>
      <c r="L38" s="6"/>
    </row>
    <row r="39" spans="1:12" ht="12.75">
      <c r="A39" s="21"/>
      <c r="B39" s="21"/>
      <c r="C39" s="21"/>
      <c r="D39" s="6"/>
      <c r="E39" s="6"/>
      <c r="F39" s="6"/>
      <c r="G39" s="6"/>
      <c r="H39" s="6"/>
      <c r="I39" s="6"/>
      <c r="J39" s="6"/>
      <c r="K39" s="6"/>
      <c r="L39" s="6"/>
    </row>
    <row r="40" spans="1:3" ht="12.75">
      <c r="A40" s="19"/>
      <c r="B40" s="19"/>
      <c r="C40" s="19"/>
    </row>
    <row r="41" spans="1:3" ht="12.75">
      <c r="A41" s="19"/>
      <c r="B41" s="19"/>
      <c r="C41" s="19"/>
    </row>
    <row r="44" ht="24.75" customHeight="1"/>
    <row r="45" ht="24.75" customHeight="1"/>
    <row r="48" spans="1:16" ht="21" customHeight="1">
      <c r="A48" s="4" t="s">
        <v>7</v>
      </c>
      <c r="B48" s="12">
        <v>876013.84</v>
      </c>
      <c r="C48" s="28">
        <v>824690.73</v>
      </c>
      <c r="F48" s="1" t="s">
        <v>22</v>
      </c>
      <c r="G48" s="6"/>
      <c r="H48" s="188"/>
      <c r="I48" s="6"/>
      <c r="J48" s="6"/>
      <c r="K48" s="6"/>
      <c r="L48" s="6"/>
      <c r="M48" s="6"/>
      <c r="N48" s="6"/>
      <c r="O48" s="6"/>
      <c r="P48" s="6"/>
    </row>
    <row r="49" spans="1:16" ht="12.75">
      <c r="A49" s="4" t="s">
        <v>2</v>
      </c>
      <c r="B49" s="12">
        <v>180431.95</v>
      </c>
      <c r="C49" s="28">
        <v>160705.4</v>
      </c>
      <c r="G49" s="6"/>
      <c r="H49" s="188"/>
      <c r="I49" s="6"/>
      <c r="J49" s="6"/>
      <c r="K49" s="6"/>
      <c r="L49" s="6"/>
      <c r="M49" s="6"/>
      <c r="N49" s="6"/>
      <c r="O49" s="6"/>
      <c r="P49" s="6"/>
    </row>
    <row r="50" spans="1:16" ht="12.75">
      <c r="A50" s="4" t="s">
        <v>3</v>
      </c>
      <c r="B50" s="12">
        <v>246317.07</v>
      </c>
      <c r="C50" s="28">
        <v>236085.38</v>
      </c>
      <c r="G50" s="6"/>
      <c r="H50" s="7"/>
      <c r="I50" s="6"/>
      <c r="J50" s="6"/>
      <c r="K50" s="6"/>
      <c r="L50" s="6"/>
      <c r="M50" s="6"/>
      <c r="N50" s="6"/>
      <c r="O50" s="6"/>
      <c r="P50" s="6"/>
    </row>
    <row r="51" spans="1:16" ht="25.5">
      <c r="A51" s="4" t="s">
        <v>41</v>
      </c>
      <c r="B51" s="12">
        <v>28062.2</v>
      </c>
      <c r="C51" s="28">
        <v>31721.78</v>
      </c>
      <c r="G51" s="6"/>
      <c r="H51" s="6"/>
      <c r="I51" s="6"/>
      <c r="J51" s="6"/>
      <c r="K51" s="6"/>
      <c r="L51" s="6"/>
      <c r="M51" s="6"/>
      <c r="N51" s="6"/>
      <c r="O51" s="6"/>
      <c r="P51" s="6"/>
    </row>
    <row r="52" spans="1:16" ht="26.25" customHeight="1">
      <c r="A52" s="4" t="s">
        <v>42</v>
      </c>
      <c r="B52" s="12">
        <v>138289</v>
      </c>
      <c r="C52" s="28">
        <v>110483.55</v>
      </c>
      <c r="G52" s="6"/>
      <c r="H52" s="6"/>
      <c r="I52" s="6"/>
      <c r="J52" s="6"/>
      <c r="K52" s="6"/>
      <c r="L52" s="6"/>
      <c r="M52" s="6"/>
      <c r="N52" s="6"/>
      <c r="O52" s="6"/>
      <c r="P52" s="6"/>
    </row>
    <row r="53" spans="1:16" ht="25.5">
      <c r="A53" s="4" t="s">
        <v>4</v>
      </c>
      <c r="B53" s="12">
        <v>5500</v>
      </c>
      <c r="C53" s="28">
        <v>6500.13</v>
      </c>
      <c r="G53" s="6"/>
      <c r="H53" s="6"/>
      <c r="I53" s="6"/>
      <c r="J53" s="6"/>
      <c r="K53" s="6"/>
      <c r="L53" s="6"/>
      <c r="M53" s="6"/>
      <c r="N53" s="6"/>
      <c r="O53" s="6"/>
      <c r="P53" s="6"/>
    </row>
    <row r="54" spans="1:16" ht="21">
      <c r="A54" s="87" t="s">
        <v>57</v>
      </c>
      <c r="B54" s="12">
        <v>6500.08</v>
      </c>
      <c r="C54" s="28">
        <v>11799.02</v>
      </c>
      <c r="F54" s="5"/>
      <c r="G54" s="6"/>
      <c r="H54" s="6"/>
      <c r="I54" s="6"/>
      <c r="J54" s="6"/>
      <c r="K54" s="6"/>
      <c r="L54" s="6"/>
      <c r="M54" s="6"/>
      <c r="N54" s="6"/>
      <c r="O54" s="6"/>
      <c r="P54" s="6"/>
    </row>
    <row r="55" spans="1:16" ht="12.75">
      <c r="A55" s="4" t="s">
        <v>5</v>
      </c>
      <c r="B55" s="12">
        <v>36064.9700000001</v>
      </c>
      <c r="C55" s="12">
        <v>36138.640000000116</v>
      </c>
      <c r="F55" s="5"/>
      <c r="G55" s="6"/>
      <c r="H55" s="6"/>
      <c r="I55" s="6"/>
      <c r="J55" s="6"/>
      <c r="K55" s="6"/>
      <c r="L55" s="6"/>
      <c r="M55" s="6"/>
      <c r="N55" s="6"/>
      <c r="O55" s="6"/>
      <c r="P55" s="6"/>
    </row>
    <row r="56" spans="1:16" ht="12.75">
      <c r="A56" s="1" t="s">
        <v>8</v>
      </c>
      <c r="B56" s="9">
        <v>1517179.11</v>
      </c>
      <c r="C56" s="9">
        <v>1418124.6300000001</v>
      </c>
      <c r="G56" s="6"/>
      <c r="H56" s="6"/>
      <c r="I56" s="6"/>
      <c r="J56" s="6"/>
      <c r="K56" s="6"/>
      <c r="L56" s="6"/>
      <c r="M56" s="6"/>
      <c r="N56" s="6"/>
      <c r="O56" s="6"/>
      <c r="P56" s="6"/>
    </row>
    <row r="58" spans="1:3" ht="12.75">
      <c r="A58" s="76" t="s">
        <v>53</v>
      </c>
      <c r="B58" s="9">
        <f>B29</f>
        <v>12515</v>
      </c>
      <c r="C58" s="9">
        <f>C29</f>
        <v>2063.34</v>
      </c>
    </row>
    <row r="59" spans="1:3" ht="25.5">
      <c r="A59" s="76" t="s">
        <v>54</v>
      </c>
      <c r="B59" s="9">
        <f>D29</f>
        <v>6860.03</v>
      </c>
      <c r="C59" s="9">
        <f>E29</f>
        <v>1597.14</v>
      </c>
    </row>
    <row r="60" spans="1:3" ht="12.75">
      <c r="A60" s="76" t="s">
        <v>55</v>
      </c>
      <c r="B60" s="9">
        <f>F29</f>
        <v>25924.5</v>
      </c>
      <c r="C60" s="9">
        <f>G29</f>
        <v>14535.31</v>
      </c>
    </row>
    <row r="61" spans="1:3" ht="25.5">
      <c r="A61" s="76" t="s">
        <v>56</v>
      </c>
      <c r="B61" s="9">
        <f>H29</f>
        <v>22</v>
      </c>
      <c r="C61" s="9">
        <f>I29</f>
        <v>19</v>
      </c>
    </row>
  </sheetData>
  <sheetProtection/>
  <mergeCells count="12">
    <mergeCell ref="O27:P28"/>
    <mergeCell ref="O29:P29"/>
    <mergeCell ref="L27:N27"/>
    <mergeCell ref="O30:P30"/>
    <mergeCell ref="J27:K27"/>
    <mergeCell ref="H48:H49"/>
    <mergeCell ref="A27:A28"/>
    <mergeCell ref="D27:E27"/>
    <mergeCell ref="F27:G27"/>
    <mergeCell ref="H27:I27"/>
    <mergeCell ref="B26:N26"/>
    <mergeCell ref="B27:C27"/>
  </mergeCells>
  <printOptions/>
  <pageMargins left="0.29" right="0.47" top="0.22" bottom="0.16" header="0.19" footer="0.23"/>
  <pageSetup fitToHeight="1" fitToWidth="1" horizontalDpi="600" verticalDpi="600" orientation="landscape" paperSize="9" scale="87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27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E33" sqref="E33"/>
    </sheetView>
  </sheetViews>
  <sheetFormatPr defaultColWidth="9.00390625" defaultRowHeight="12.75"/>
  <cols>
    <col min="1" max="1" width="27.50390625" style="0" customWidth="1"/>
    <col min="2" max="4" width="9.125" style="15" customWidth="1"/>
    <col min="5" max="5" width="8.875" style="15" customWidth="1"/>
    <col min="6" max="6" width="9.875" style="15" customWidth="1"/>
    <col min="7" max="8" width="9.125" style="15" customWidth="1"/>
    <col min="9" max="9" width="10.875" style="15" customWidth="1"/>
    <col min="10" max="12" width="9.125" style="15" customWidth="1"/>
    <col min="13" max="13" width="11.25390625" style="15" customWidth="1"/>
    <col min="14" max="14" width="13.50390625" style="15" customWidth="1"/>
    <col min="15" max="15" width="10.50390625" style="0" bestFit="1" customWidth="1"/>
  </cols>
  <sheetData>
    <row r="2" ht="17.25">
      <c r="B2" s="14" t="s">
        <v>67</v>
      </c>
    </row>
    <row r="3" spans="2:7" ht="17.25" hidden="1">
      <c r="B3" s="14"/>
      <c r="G3" s="15" t="s">
        <v>59</v>
      </c>
    </row>
    <row r="4" ht="17.25">
      <c r="B4" s="14"/>
    </row>
    <row r="5" spans="1:14" ht="15">
      <c r="A5" s="8"/>
      <c r="B5" s="16" t="s">
        <v>12</v>
      </c>
      <c r="C5" s="16" t="s">
        <v>13</v>
      </c>
      <c r="D5" s="16" t="s">
        <v>9</v>
      </c>
      <c r="E5" s="16" t="s">
        <v>14</v>
      </c>
      <c r="F5" s="16" t="s">
        <v>15</v>
      </c>
      <c r="G5" s="16" t="s">
        <v>16</v>
      </c>
      <c r="H5" s="16" t="s">
        <v>17</v>
      </c>
      <c r="I5" s="16" t="s">
        <v>18</v>
      </c>
      <c r="J5" s="16" t="s">
        <v>19</v>
      </c>
      <c r="K5" s="16" t="s">
        <v>20</v>
      </c>
      <c r="L5" s="16" t="s">
        <v>10</v>
      </c>
      <c r="M5" s="16" t="s">
        <v>11</v>
      </c>
      <c r="N5" s="17" t="s">
        <v>21</v>
      </c>
    </row>
    <row r="6" spans="1:14" ht="12.75">
      <c r="A6" s="64" t="s">
        <v>75</v>
      </c>
      <c r="B6" s="11">
        <v>115278.549</v>
      </c>
      <c r="C6" s="11">
        <v>121125.108</v>
      </c>
      <c r="D6" s="11">
        <v>123391.9</v>
      </c>
      <c r="E6" s="11">
        <v>130095.8</v>
      </c>
      <c r="F6" s="11">
        <v>130131.66</v>
      </c>
      <c r="G6" s="11">
        <v>128156.4</v>
      </c>
      <c r="H6" s="11">
        <v>146580.57</v>
      </c>
      <c r="I6" s="11">
        <v>146635.57</v>
      </c>
      <c r="J6" s="11">
        <v>129037.4</v>
      </c>
      <c r="K6" s="11">
        <v>145262.8</v>
      </c>
      <c r="L6" s="11">
        <v>158108.95</v>
      </c>
      <c r="M6" s="11">
        <v>154112.993</v>
      </c>
      <c r="N6" s="31">
        <f>SUM(B6:M6)</f>
        <v>1627917.7</v>
      </c>
    </row>
    <row r="7" spans="1:14" ht="25.5">
      <c r="A7" s="13" t="s">
        <v>129</v>
      </c>
      <c r="B7" s="18">
        <f aca="true" t="shared" si="0" ref="B7:M7">SUM(B8:B16)</f>
        <v>0</v>
      </c>
      <c r="C7" s="18">
        <f t="shared" si="0"/>
        <v>12400</v>
      </c>
      <c r="D7" s="18">
        <f t="shared" si="0"/>
        <v>0</v>
      </c>
      <c r="E7" s="18">
        <f t="shared" si="0"/>
        <v>-13065</v>
      </c>
      <c r="F7" s="18">
        <f t="shared" si="0"/>
        <v>41217.1</v>
      </c>
      <c r="G7" s="18">
        <f t="shared" si="0"/>
        <v>-27100</v>
      </c>
      <c r="H7" s="18">
        <f t="shared" si="0"/>
        <v>0</v>
      </c>
      <c r="I7" s="18">
        <f t="shared" si="0"/>
        <v>31222.3</v>
      </c>
      <c r="J7" s="18">
        <f t="shared" si="0"/>
        <v>7300</v>
      </c>
      <c r="K7" s="18">
        <f t="shared" si="0"/>
        <v>0</v>
      </c>
      <c r="L7" s="18">
        <f t="shared" si="0"/>
        <v>-8600</v>
      </c>
      <c r="M7" s="18">
        <f t="shared" si="0"/>
        <v>21765</v>
      </c>
      <c r="N7" s="31">
        <f>SUM(B8:M16)</f>
        <v>65139.399999999994</v>
      </c>
    </row>
    <row r="8" spans="1:14" ht="14.25" customHeight="1" hidden="1">
      <c r="A8" s="25">
        <v>43159</v>
      </c>
      <c r="B8" s="26">
        <v>0</v>
      </c>
      <c r="C8" s="26">
        <v>12400</v>
      </c>
      <c r="D8" s="26">
        <v>0</v>
      </c>
      <c r="E8" s="26"/>
      <c r="F8" s="26"/>
      <c r="G8" s="26"/>
      <c r="H8" s="26"/>
      <c r="I8" s="26"/>
      <c r="J8" s="26"/>
      <c r="K8" s="26"/>
      <c r="L8" s="26">
        <v>-3000</v>
      </c>
      <c r="M8" s="26">
        <v>-9400</v>
      </c>
      <c r="N8" s="27">
        <f aca="true" t="shared" si="1" ref="N8:N17">SUM(B8:M8)</f>
        <v>0</v>
      </c>
    </row>
    <row r="9" spans="1:14" ht="12.75" hidden="1">
      <c r="A9" s="25">
        <v>43217</v>
      </c>
      <c r="B9" s="26"/>
      <c r="C9" s="26"/>
      <c r="D9" s="26"/>
      <c r="E9" s="26">
        <v>-13065</v>
      </c>
      <c r="F9" s="26"/>
      <c r="G9" s="26"/>
      <c r="H9" s="26"/>
      <c r="I9" s="26"/>
      <c r="J9" s="26"/>
      <c r="K9" s="26"/>
      <c r="L9" s="26"/>
      <c r="M9" s="26">
        <v>13065</v>
      </c>
      <c r="N9" s="27">
        <f t="shared" si="1"/>
        <v>0</v>
      </c>
    </row>
    <row r="10" spans="1:14" ht="12.75" hidden="1">
      <c r="A10" s="25">
        <v>43237</v>
      </c>
      <c r="B10" s="26"/>
      <c r="C10" s="26"/>
      <c r="D10" s="26"/>
      <c r="E10" s="26"/>
      <c r="F10" s="26">
        <v>25217.1</v>
      </c>
      <c r="G10" s="26">
        <v>400</v>
      </c>
      <c r="H10" s="26"/>
      <c r="I10" s="26"/>
      <c r="J10" s="26"/>
      <c r="K10" s="26"/>
      <c r="L10" s="26"/>
      <c r="M10" s="26"/>
      <c r="N10" s="27">
        <f t="shared" si="1"/>
        <v>25617.1</v>
      </c>
    </row>
    <row r="11" spans="1:14" ht="12.75" hidden="1">
      <c r="A11" s="25">
        <v>43251</v>
      </c>
      <c r="B11" s="26"/>
      <c r="C11" s="26"/>
      <c r="D11" s="26"/>
      <c r="E11" s="26"/>
      <c r="F11" s="26">
        <v>16000</v>
      </c>
      <c r="G11" s="26"/>
      <c r="H11" s="26"/>
      <c r="I11" s="26">
        <v>-1000</v>
      </c>
      <c r="J11" s="26"/>
      <c r="K11" s="26"/>
      <c r="L11" s="26">
        <v>-5600</v>
      </c>
      <c r="M11" s="26">
        <v>-9400</v>
      </c>
      <c r="N11" s="27">
        <f t="shared" si="1"/>
        <v>0</v>
      </c>
    </row>
    <row r="12" spans="1:14" ht="12.75" hidden="1">
      <c r="A12" s="25">
        <v>43278</v>
      </c>
      <c r="B12" s="26"/>
      <c r="C12" s="26"/>
      <c r="D12" s="26"/>
      <c r="E12" s="26"/>
      <c r="F12" s="26"/>
      <c r="G12" s="26">
        <v>-27500</v>
      </c>
      <c r="H12" s="26"/>
      <c r="I12" s="26"/>
      <c r="J12" s="26"/>
      <c r="K12" s="26"/>
      <c r="L12" s="26"/>
      <c r="M12" s="26">
        <v>27500</v>
      </c>
      <c r="N12" s="27">
        <f t="shared" si="1"/>
        <v>0</v>
      </c>
    </row>
    <row r="13" spans="1:14" ht="12.75" hidden="1">
      <c r="A13" s="25">
        <v>43343</v>
      </c>
      <c r="B13" s="26"/>
      <c r="C13" s="26"/>
      <c r="D13" s="26"/>
      <c r="E13" s="26"/>
      <c r="F13" s="26"/>
      <c r="G13" s="26"/>
      <c r="H13" s="26"/>
      <c r="I13" s="26">
        <v>32222.3</v>
      </c>
      <c r="J13" s="26">
        <v>7300</v>
      </c>
      <c r="K13" s="26"/>
      <c r="L13" s="26"/>
      <c r="M13" s="26"/>
      <c r="N13" s="27">
        <f t="shared" si="1"/>
        <v>39522.3</v>
      </c>
    </row>
    <row r="14" spans="1:14" ht="12.75" hidden="1">
      <c r="A14" s="25" t="s">
        <v>68</v>
      </c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7">
        <f t="shared" si="1"/>
        <v>0</v>
      </c>
    </row>
    <row r="15" spans="1:14" ht="12.75" hidden="1">
      <c r="A15" s="25" t="s">
        <v>68</v>
      </c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7">
        <f t="shared" si="1"/>
        <v>0</v>
      </c>
    </row>
    <row r="16" spans="1:14" ht="12.75" hidden="1">
      <c r="A16" s="25"/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7">
        <f t="shared" si="1"/>
        <v>0</v>
      </c>
    </row>
    <row r="17" spans="1:15" ht="13.5" thickBot="1">
      <c r="A17" s="60" t="s">
        <v>51</v>
      </c>
      <c r="B17" s="30">
        <f>B7+B6</f>
        <v>115278.549</v>
      </c>
      <c r="C17" s="30">
        <f aca="true" t="shared" si="2" ref="C17:M17">C7+C6</f>
        <v>133525.108</v>
      </c>
      <c r="D17" s="30">
        <f t="shared" si="2"/>
        <v>123391.9</v>
      </c>
      <c r="E17" s="30">
        <f t="shared" si="2"/>
        <v>117030.8</v>
      </c>
      <c r="F17" s="30">
        <f t="shared" si="2"/>
        <v>171348.76</v>
      </c>
      <c r="G17" s="30">
        <f t="shared" si="2"/>
        <v>101056.4</v>
      </c>
      <c r="H17" s="30">
        <f t="shared" si="2"/>
        <v>146580.57</v>
      </c>
      <c r="I17" s="30">
        <f t="shared" si="2"/>
        <v>177857.87</v>
      </c>
      <c r="J17" s="30">
        <f t="shared" si="2"/>
        <v>136337.4</v>
      </c>
      <c r="K17" s="30">
        <f t="shared" si="2"/>
        <v>145262.8</v>
      </c>
      <c r="L17" s="30">
        <f t="shared" si="2"/>
        <v>149508.95</v>
      </c>
      <c r="M17" s="30">
        <f t="shared" si="2"/>
        <v>175877.993</v>
      </c>
      <c r="N17" s="32">
        <f t="shared" si="1"/>
        <v>1693057.0999999999</v>
      </c>
      <c r="O17" s="15"/>
    </row>
    <row r="20" spans="1:15" ht="12" hidden="1">
      <c r="A20" t="s">
        <v>99</v>
      </c>
      <c r="B20" s="109">
        <v>115278.5</v>
      </c>
      <c r="C20" s="109">
        <v>133563.94</v>
      </c>
      <c r="D20" s="109">
        <v>129778.34</v>
      </c>
      <c r="E20" s="109">
        <v>136222.6</v>
      </c>
      <c r="F20" s="109">
        <v>158538</v>
      </c>
      <c r="G20" s="117">
        <v>127772.45</v>
      </c>
      <c r="H20" s="15">
        <v>137821.3</v>
      </c>
      <c r="I20" s="88">
        <v>145635.57</v>
      </c>
      <c r="J20" s="88">
        <v>129037.4</v>
      </c>
      <c r="K20" s="88">
        <f>145262.8-4000</f>
        <v>141262.8</v>
      </c>
      <c r="L20" s="88">
        <f>149508.95-4000</f>
        <v>145508.95</v>
      </c>
      <c r="M20" s="88">
        <f>148377.993-4806.3</f>
        <v>143571.693</v>
      </c>
      <c r="N20" s="15">
        <f>SUM(B20:M20)</f>
        <v>1643991.5429999998</v>
      </c>
      <c r="O20" s="15">
        <v>1627917.7</v>
      </c>
    </row>
    <row r="21" spans="1:14" ht="12" hidden="1">
      <c r="A21" t="s">
        <v>61</v>
      </c>
      <c r="B21" s="15">
        <f>B20-B17</f>
        <v>-0.04899999999906868</v>
      </c>
      <c r="C21" s="15">
        <f>C20-C17</f>
        <v>38.83199999999488</v>
      </c>
      <c r="D21" s="15">
        <f aca="true" t="shared" si="3" ref="D21:L21">D20-D17</f>
        <v>6386.440000000002</v>
      </c>
      <c r="E21" s="15">
        <f t="shared" si="3"/>
        <v>19191.800000000003</v>
      </c>
      <c r="F21" s="15">
        <f t="shared" si="3"/>
        <v>-12810.76000000001</v>
      </c>
      <c r="G21" s="15">
        <f t="shared" si="3"/>
        <v>26716.050000000003</v>
      </c>
      <c r="H21" s="15">
        <f t="shared" si="3"/>
        <v>-8759.270000000019</v>
      </c>
      <c r="I21" s="15">
        <f t="shared" si="3"/>
        <v>-32222.29999999999</v>
      </c>
      <c r="J21" s="15">
        <f t="shared" si="3"/>
        <v>-7300</v>
      </c>
      <c r="K21" s="15">
        <f t="shared" si="3"/>
        <v>-4000</v>
      </c>
      <c r="L21" s="15">
        <f t="shared" si="3"/>
        <v>-4000</v>
      </c>
      <c r="M21" s="15">
        <f>M20-M17</f>
        <v>-32306.29999999999</v>
      </c>
      <c r="N21" s="15">
        <f>SUM(B21:M21)</f>
        <v>-49065.557</v>
      </c>
    </row>
    <row r="22" spans="2:15" ht="12" hidden="1">
      <c r="B22" s="109">
        <v>115278.5</v>
      </c>
      <c r="C22" s="109">
        <v>133563.94</v>
      </c>
      <c r="D22" s="109">
        <v>129778.34</v>
      </c>
      <c r="E22" s="109">
        <v>136222.6</v>
      </c>
      <c r="F22" s="15">
        <v>134037.7</v>
      </c>
      <c r="G22" s="15">
        <v>128156.4</v>
      </c>
      <c r="H22" s="15">
        <v>146580.57</v>
      </c>
      <c r="I22" s="88">
        <v>146635.57</v>
      </c>
      <c r="J22" s="88">
        <v>129037.4</v>
      </c>
      <c r="K22" s="88">
        <f>145262.8+K23</f>
        <v>135262.8</v>
      </c>
      <c r="L22" s="88">
        <f>155109+L23</f>
        <v>145109</v>
      </c>
      <c r="M22" s="88">
        <f>157778+M23</f>
        <v>148254.9</v>
      </c>
      <c r="N22" s="15">
        <f>SUM(B22:M22)</f>
        <v>1627917.72</v>
      </c>
      <c r="O22" s="15">
        <f>N22-N17</f>
        <v>-65139.37999999989</v>
      </c>
    </row>
    <row r="23" spans="11:13" ht="12" hidden="1">
      <c r="K23" s="15">
        <v>-10000</v>
      </c>
      <c r="L23" s="15">
        <v>-10000</v>
      </c>
      <c r="M23" s="15">
        <v>-9523.1</v>
      </c>
    </row>
    <row r="24" spans="2:13" ht="12" hidden="1">
      <c r="B24" s="15">
        <f>B22+C22+D22</f>
        <v>378620.78</v>
      </c>
      <c r="F24" s="15">
        <f>SUM(B22:G22)</f>
        <v>777037.4800000001</v>
      </c>
      <c r="I24" s="15">
        <f>SUM(B22:J22)</f>
        <v>1199291.02</v>
      </c>
      <c r="M24" s="15">
        <f>SUM(B22:M22)</f>
        <v>1627917.72</v>
      </c>
    </row>
    <row r="25" ht="12" hidden="1"/>
    <row r="26" spans="2:14" ht="12" hidden="1">
      <c r="B26" s="109">
        <v>115278.5</v>
      </c>
      <c r="C26" s="109">
        <v>133563.94</v>
      </c>
      <c r="D26" s="109">
        <v>129778.34</v>
      </c>
      <c r="E26" s="109">
        <v>136222.6</v>
      </c>
      <c r="F26" s="15">
        <v>136000</v>
      </c>
      <c r="G26" s="15">
        <v>146000</v>
      </c>
      <c r="H26" s="15">
        <v>146000</v>
      </c>
      <c r="I26" s="15">
        <v>146000</v>
      </c>
      <c r="J26" s="15">
        <v>136000</v>
      </c>
      <c r="K26" s="15">
        <v>145000</v>
      </c>
      <c r="L26" s="15">
        <v>165000</v>
      </c>
      <c r="M26" s="15">
        <v>165000</v>
      </c>
      <c r="N26" s="15">
        <f>SUM(B26:M26)</f>
        <v>1699843.38</v>
      </c>
    </row>
    <row r="27" ht="12" hidden="1">
      <c r="N27" s="15">
        <f>N26-N17</f>
        <v>6786.280000000028</v>
      </c>
    </row>
    <row r="28" ht="12" hidden="1"/>
    <row r="29" ht="12" hidden="1"/>
  </sheetData>
  <sheetProtection/>
  <printOptions/>
  <pageMargins left="0" right="0" top="0.2362204724409449" bottom="0.3937007874015748" header="0.2362204724409449" footer="0.2755905511811024"/>
  <pageSetup fitToHeight="1" fitToWidth="1" horizontalDpi="600" verticalDpi="6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46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2" sqref="A2:P2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10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50" t="s">
        <v>72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2"/>
      <c r="Q1" s="1"/>
      <c r="R1" s="153" t="s">
        <v>73</v>
      </c>
      <c r="S1" s="154"/>
      <c r="T1" s="154"/>
      <c r="U1" s="154"/>
      <c r="V1" s="154"/>
      <c r="W1" s="155"/>
    </row>
    <row r="2" spans="1:23" ht="15" thickBot="1">
      <c r="A2" s="156" t="s">
        <v>77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8"/>
      <c r="Q2" s="1"/>
      <c r="R2" s="159" t="s">
        <v>78</v>
      </c>
      <c r="S2" s="160"/>
      <c r="T2" s="160"/>
      <c r="U2" s="160"/>
      <c r="V2" s="160"/>
      <c r="W2" s="161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74</v>
      </c>
      <c r="O3" s="62" t="s">
        <v>76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62" t="s">
        <v>47</v>
      </c>
      <c r="V3" s="163"/>
      <c r="W3" s="93" t="s">
        <v>27</v>
      </c>
    </row>
    <row r="4" spans="1:23" ht="12.75">
      <c r="A4" s="10">
        <v>43132</v>
      </c>
      <c r="B4" s="65">
        <v>1191.3</v>
      </c>
      <c r="C4" s="79">
        <v>3.4</v>
      </c>
      <c r="D4" s="106">
        <v>3.4</v>
      </c>
      <c r="E4" s="106">
        <f aca="true" t="shared" si="0" ref="E4:E23">C4-D4</f>
        <v>0</v>
      </c>
      <c r="F4" s="65">
        <v>16.7</v>
      </c>
      <c r="G4" s="65">
        <v>161.8</v>
      </c>
      <c r="H4" s="67">
        <v>1385.1</v>
      </c>
      <c r="I4" s="78">
        <v>101.4</v>
      </c>
      <c r="J4" s="78">
        <v>4.7</v>
      </c>
      <c r="K4" s="78">
        <v>0</v>
      </c>
      <c r="L4" s="65">
        <v>280.1</v>
      </c>
      <c r="M4" s="65">
        <f aca="true" t="shared" si="1" ref="M4:M23">N4-B4-C4-F4-G4-H4-I4-J4-K4-L4</f>
        <v>14.360000000000184</v>
      </c>
      <c r="N4" s="65">
        <v>3158.86</v>
      </c>
      <c r="O4" s="65">
        <v>3200</v>
      </c>
      <c r="P4" s="3">
        <f aca="true" t="shared" si="2" ref="P4:P23">N4/O4</f>
        <v>0.98714375</v>
      </c>
      <c r="Q4" s="2">
        <f>AVERAGE(N4:N23)</f>
        <v>6678.19725</v>
      </c>
      <c r="R4" s="94">
        <v>0</v>
      </c>
      <c r="S4" s="95">
        <v>0</v>
      </c>
      <c r="T4" s="96">
        <v>0</v>
      </c>
      <c r="U4" s="164">
        <v>0</v>
      </c>
      <c r="V4" s="165"/>
      <c r="W4" s="97">
        <f>R4+S4+U4+T4+V4</f>
        <v>0</v>
      </c>
    </row>
    <row r="5" spans="1:23" ht="12.75">
      <c r="A5" s="10">
        <v>43133</v>
      </c>
      <c r="B5" s="65">
        <v>1053.9</v>
      </c>
      <c r="C5" s="79">
        <v>3.6</v>
      </c>
      <c r="D5" s="106">
        <v>3.6</v>
      </c>
      <c r="E5" s="106">
        <f t="shared" si="0"/>
        <v>0</v>
      </c>
      <c r="F5" s="65">
        <v>42.5</v>
      </c>
      <c r="G5" s="65">
        <v>104.1</v>
      </c>
      <c r="H5" s="79">
        <v>1427.1</v>
      </c>
      <c r="I5" s="78">
        <v>122.5</v>
      </c>
      <c r="J5" s="78">
        <v>4.3</v>
      </c>
      <c r="K5" s="78">
        <v>0</v>
      </c>
      <c r="L5" s="65">
        <v>0</v>
      </c>
      <c r="M5" s="65">
        <f t="shared" si="1"/>
        <v>24.50000000000018</v>
      </c>
      <c r="N5" s="65">
        <v>2782.5</v>
      </c>
      <c r="O5" s="65">
        <v>2800</v>
      </c>
      <c r="P5" s="3">
        <f t="shared" si="2"/>
        <v>0.99375</v>
      </c>
      <c r="Q5" s="2">
        <v>6678.2</v>
      </c>
      <c r="R5" s="69">
        <v>14.8</v>
      </c>
      <c r="S5" s="65">
        <v>0</v>
      </c>
      <c r="T5" s="70">
        <v>0</v>
      </c>
      <c r="U5" s="127">
        <v>0</v>
      </c>
      <c r="V5" s="128"/>
      <c r="W5" s="68">
        <f aca="true" t="shared" si="3" ref="W5:W23">R5+S5+U5+T5+V5</f>
        <v>14.8</v>
      </c>
    </row>
    <row r="6" spans="1:23" ht="12.75">
      <c r="A6" s="10">
        <v>43136</v>
      </c>
      <c r="B6" s="65">
        <v>3003.3</v>
      </c>
      <c r="C6" s="79">
        <v>13.2</v>
      </c>
      <c r="D6" s="106">
        <v>13.2</v>
      </c>
      <c r="E6" s="106">
        <f t="shared" si="0"/>
        <v>0</v>
      </c>
      <c r="F6" s="72">
        <v>17</v>
      </c>
      <c r="G6" s="65">
        <v>54.8</v>
      </c>
      <c r="H6" s="80">
        <v>1545</v>
      </c>
      <c r="I6" s="78">
        <v>83.2</v>
      </c>
      <c r="J6" s="78">
        <v>19.3</v>
      </c>
      <c r="K6" s="78">
        <v>550.1</v>
      </c>
      <c r="L6" s="78">
        <v>0</v>
      </c>
      <c r="M6" s="65">
        <f t="shared" si="1"/>
        <v>10.054999999999723</v>
      </c>
      <c r="N6" s="65">
        <v>5295.955</v>
      </c>
      <c r="O6" s="65">
        <v>6500</v>
      </c>
      <c r="P6" s="3">
        <f t="shared" si="2"/>
        <v>0.8147623076923077</v>
      </c>
      <c r="Q6" s="2">
        <v>6678.2</v>
      </c>
      <c r="R6" s="71">
        <v>0</v>
      </c>
      <c r="S6" s="72">
        <v>0</v>
      </c>
      <c r="T6" s="73">
        <v>0</v>
      </c>
      <c r="U6" s="148">
        <v>0</v>
      </c>
      <c r="V6" s="149"/>
      <c r="W6" s="68">
        <f t="shared" si="3"/>
        <v>0</v>
      </c>
    </row>
    <row r="7" spans="1:23" ht="12.75">
      <c r="A7" s="10">
        <v>43137</v>
      </c>
      <c r="B7" s="77">
        <v>3420.3</v>
      </c>
      <c r="C7" s="79">
        <v>9.4</v>
      </c>
      <c r="D7" s="106">
        <v>9.4</v>
      </c>
      <c r="E7" s="106">
        <f t="shared" si="0"/>
        <v>0</v>
      </c>
      <c r="F7" s="65">
        <v>90.8</v>
      </c>
      <c r="G7" s="65">
        <v>205.6</v>
      </c>
      <c r="H7" s="79">
        <v>1513.6</v>
      </c>
      <c r="I7" s="78">
        <v>149</v>
      </c>
      <c r="J7" s="78">
        <v>10.2</v>
      </c>
      <c r="K7" s="78">
        <v>0</v>
      </c>
      <c r="L7" s="78">
        <v>0</v>
      </c>
      <c r="M7" s="65">
        <f t="shared" si="1"/>
        <v>14.749999999999591</v>
      </c>
      <c r="N7" s="65">
        <v>5413.65</v>
      </c>
      <c r="O7" s="65">
        <v>5500</v>
      </c>
      <c r="P7" s="3">
        <f t="shared" si="2"/>
        <v>0.9843</v>
      </c>
      <c r="Q7" s="2">
        <v>6678.2</v>
      </c>
      <c r="R7" s="71">
        <v>0</v>
      </c>
      <c r="S7" s="72">
        <v>0</v>
      </c>
      <c r="T7" s="73">
        <v>0</v>
      </c>
      <c r="U7" s="148">
        <v>0</v>
      </c>
      <c r="V7" s="149"/>
      <c r="W7" s="68">
        <f t="shared" si="3"/>
        <v>0</v>
      </c>
    </row>
    <row r="8" spans="1:23" ht="12.75">
      <c r="A8" s="10">
        <v>43138</v>
      </c>
      <c r="B8" s="65">
        <v>10901.5</v>
      </c>
      <c r="C8" s="70">
        <v>7.4</v>
      </c>
      <c r="D8" s="106">
        <v>7.4</v>
      </c>
      <c r="E8" s="106">
        <f t="shared" si="0"/>
        <v>0</v>
      </c>
      <c r="F8" s="78">
        <v>23.4</v>
      </c>
      <c r="G8" s="78">
        <v>129.2</v>
      </c>
      <c r="H8" s="65">
        <v>1491.9</v>
      </c>
      <c r="I8" s="78">
        <v>70.4</v>
      </c>
      <c r="J8" s="78">
        <v>29.6</v>
      </c>
      <c r="K8" s="78">
        <v>0</v>
      </c>
      <c r="L8" s="78">
        <v>0</v>
      </c>
      <c r="M8" s="65">
        <f t="shared" si="1"/>
        <v>165.64999999999895</v>
      </c>
      <c r="N8" s="65">
        <v>12819.05</v>
      </c>
      <c r="O8" s="65">
        <v>12000</v>
      </c>
      <c r="P8" s="3">
        <f t="shared" si="2"/>
        <v>1.0682541666666665</v>
      </c>
      <c r="Q8" s="2">
        <v>6678.2</v>
      </c>
      <c r="R8" s="71">
        <v>83.2</v>
      </c>
      <c r="S8" s="72">
        <v>0</v>
      </c>
      <c r="T8" s="70">
        <v>0</v>
      </c>
      <c r="U8" s="127">
        <v>0</v>
      </c>
      <c r="V8" s="128"/>
      <c r="W8" s="68">
        <f t="shared" si="3"/>
        <v>83.2</v>
      </c>
    </row>
    <row r="9" spans="1:23" ht="12.75">
      <c r="A9" s="10">
        <v>43139</v>
      </c>
      <c r="B9" s="65">
        <v>4369.8</v>
      </c>
      <c r="C9" s="70">
        <v>7.6</v>
      </c>
      <c r="D9" s="106">
        <v>7.6</v>
      </c>
      <c r="E9" s="106">
        <f t="shared" si="0"/>
        <v>0</v>
      </c>
      <c r="F9" s="78">
        <v>10.8</v>
      </c>
      <c r="G9" s="82">
        <v>208.5</v>
      </c>
      <c r="H9" s="65">
        <v>1668.5</v>
      </c>
      <c r="I9" s="78">
        <v>94.4</v>
      </c>
      <c r="J9" s="78">
        <v>68.6</v>
      </c>
      <c r="K9" s="78">
        <v>0</v>
      </c>
      <c r="L9" s="78">
        <v>0</v>
      </c>
      <c r="M9" s="65">
        <f t="shared" si="1"/>
        <v>7.5499999999999545</v>
      </c>
      <c r="N9" s="65">
        <v>6435.75</v>
      </c>
      <c r="O9" s="65">
        <v>5800</v>
      </c>
      <c r="P9" s="3">
        <f t="shared" si="2"/>
        <v>1.1096120689655173</v>
      </c>
      <c r="Q9" s="2">
        <v>6678.2</v>
      </c>
      <c r="R9" s="71">
        <v>0</v>
      </c>
      <c r="S9" s="72">
        <v>0</v>
      </c>
      <c r="T9" s="70">
        <v>10</v>
      </c>
      <c r="U9" s="127">
        <v>0</v>
      </c>
      <c r="V9" s="128"/>
      <c r="W9" s="68">
        <f t="shared" si="3"/>
        <v>10</v>
      </c>
    </row>
    <row r="10" spans="1:23" ht="12.75">
      <c r="A10" s="10">
        <v>43140</v>
      </c>
      <c r="B10" s="65">
        <v>1732</v>
      </c>
      <c r="C10" s="70">
        <v>16.3</v>
      </c>
      <c r="D10" s="106">
        <v>16.3</v>
      </c>
      <c r="E10" s="106">
        <f t="shared" si="0"/>
        <v>0</v>
      </c>
      <c r="F10" s="78">
        <v>25</v>
      </c>
      <c r="G10" s="78">
        <v>128.3</v>
      </c>
      <c r="H10" s="65">
        <v>1662.2</v>
      </c>
      <c r="I10" s="78">
        <v>8.5</v>
      </c>
      <c r="J10" s="78">
        <v>72</v>
      </c>
      <c r="K10" s="78">
        <v>0</v>
      </c>
      <c r="L10" s="78">
        <v>0</v>
      </c>
      <c r="M10" s="65">
        <f t="shared" si="1"/>
        <v>14.100000000000136</v>
      </c>
      <c r="N10" s="65">
        <v>3658.4</v>
      </c>
      <c r="O10" s="72">
        <v>2200</v>
      </c>
      <c r="P10" s="3">
        <f t="shared" si="2"/>
        <v>1.662909090909091</v>
      </c>
      <c r="Q10" s="2">
        <v>6678.2</v>
      </c>
      <c r="R10" s="71">
        <v>0</v>
      </c>
      <c r="S10" s="72">
        <v>0</v>
      </c>
      <c r="T10" s="70">
        <v>0</v>
      </c>
      <c r="U10" s="127">
        <v>1</v>
      </c>
      <c r="V10" s="128"/>
      <c r="W10" s="68">
        <f>R10+S10+U10+T10+V10</f>
        <v>1</v>
      </c>
    </row>
    <row r="11" spans="1:23" ht="12.75">
      <c r="A11" s="10">
        <v>43143</v>
      </c>
      <c r="B11" s="65">
        <v>739.5</v>
      </c>
      <c r="C11" s="70">
        <v>35.7</v>
      </c>
      <c r="D11" s="106">
        <v>35.7</v>
      </c>
      <c r="E11" s="106">
        <f t="shared" si="0"/>
        <v>0</v>
      </c>
      <c r="F11" s="78">
        <v>34.6</v>
      </c>
      <c r="G11" s="78">
        <v>184.5</v>
      </c>
      <c r="H11" s="65">
        <v>1909.9</v>
      </c>
      <c r="I11" s="78">
        <v>228.3</v>
      </c>
      <c r="J11" s="78">
        <v>11.4</v>
      </c>
      <c r="K11" s="78">
        <v>0</v>
      </c>
      <c r="L11" s="78">
        <v>0</v>
      </c>
      <c r="M11" s="65">
        <f t="shared" si="1"/>
        <v>85.40000000000035</v>
      </c>
      <c r="N11" s="65">
        <v>3229.3</v>
      </c>
      <c r="O11" s="65">
        <v>3900</v>
      </c>
      <c r="P11" s="3">
        <f t="shared" si="2"/>
        <v>0.828025641025641</v>
      </c>
      <c r="Q11" s="2">
        <v>6678.2</v>
      </c>
      <c r="R11" s="69">
        <v>0</v>
      </c>
      <c r="S11" s="65">
        <v>0</v>
      </c>
      <c r="T11" s="70">
        <v>0</v>
      </c>
      <c r="U11" s="127">
        <v>0</v>
      </c>
      <c r="V11" s="128"/>
      <c r="W11" s="68">
        <f t="shared" si="3"/>
        <v>0</v>
      </c>
    </row>
    <row r="12" spans="1:23" ht="12.75">
      <c r="A12" s="10">
        <v>43144</v>
      </c>
      <c r="B12" s="77">
        <v>1263.9</v>
      </c>
      <c r="C12" s="70">
        <v>14.4</v>
      </c>
      <c r="D12" s="106">
        <v>14.4</v>
      </c>
      <c r="E12" s="106">
        <f t="shared" si="0"/>
        <v>0</v>
      </c>
      <c r="F12" s="78">
        <v>104.4</v>
      </c>
      <c r="G12" s="78">
        <v>119.8</v>
      </c>
      <c r="H12" s="65">
        <v>2483.4</v>
      </c>
      <c r="I12" s="78">
        <v>127.2</v>
      </c>
      <c r="J12" s="78">
        <v>6.1</v>
      </c>
      <c r="K12" s="78">
        <v>0</v>
      </c>
      <c r="L12" s="78">
        <v>0</v>
      </c>
      <c r="M12" s="65">
        <f t="shared" si="1"/>
        <v>11.799999999999452</v>
      </c>
      <c r="N12" s="65">
        <v>4131</v>
      </c>
      <c r="O12" s="65">
        <v>3500</v>
      </c>
      <c r="P12" s="3">
        <f t="shared" si="2"/>
        <v>1.1802857142857144</v>
      </c>
      <c r="Q12" s="2">
        <v>6678.2</v>
      </c>
      <c r="R12" s="69">
        <v>3.6</v>
      </c>
      <c r="S12" s="65">
        <v>0</v>
      </c>
      <c r="T12" s="70">
        <v>0</v>
      </c>
      <c r="U12" s="127">
        <v>0</v>
      </c>
      <c r="V12" s="128"/>
      <c r="W12" s="68">
        <f t="shared" si="3"/>
        <v>3.6</v>
      </c>
    </row>
    <row r="13" spans="1:23" ht="12.75">
      <c r="A13" s="10">
        <v>43145</v>
      </c>
      <c r="B13" s="65">
        <v>6473.3</v>
      </c>
      <c r="C13" s="70">
        <v>199.8</v>
      </c>
      <c r="D13" s="106">
        <v>199.8</v>
      </c>
      <c r="E13" s="106">
        <f t="shared" si="0"/>
        <v>0</v>
      </c>
      <c r="F13" s="78">
        <v>19.8</v>
      </c>
      <c r="G13" s="78">
        <v>154.7</v>
      </c>
      <c r="H13" s="65">
        <v>2516.7</v>
      </c>
      <c r="I13" s="78">
        <v>69.1</v>
      </c>
      <c r="J13" s="78">
        <v>6.4</v>
      </c>
      <c r="K13" s="78">
        <v>0</v>
      </c>
      <c r="L13" s="78">
        <v>0</v>
      </c>
      <c r="M13" s="65">
        <f t="shared" si="1"/>
        <v>26.329999999999025</v>
      </c>
      <c r="N13" s="65">
        <v>9466.13</v>
      </c>
      <c r="O13" s="65">
        <v>9000</v>
      </c>
      <c r="P13" s="3">
        <f t="shared" si="2"/>
        <v>1.0517922222222222</v>
      </c>
      <c r="Q13" s="2">
        <v>6678.2</v>
      </c>
      <c r="R13" s="69">
        <v>0</v>
      </c>
      <c r="S13" s="65">
        <v>0</v>
      </c>
      <c r="T13" s="70">
        <v>0</v>
      </c>
      <c r="U13" s="127">
        <v>0</v>
      </c>
      <c r="V13" s="128"/>
      <c r="W13" s="68">
        <f t="shared" si="3"/>
        <v>0</v>
      </c>
    </row>
    <row r="14" spans="1:23" ht="12.75">
      <c r="A14" s="10">
        <v>43146</v>
      </c>
      <c r="B14" s="65">
        <v>4171.1</v>
      </c>
      <c r="C14" s="70">
        <v>24.8</v>
      </c>
      <c r="D14" s="106">
        <v>24.8</v>
      </c>
      <c r="E14" s="106">
        <f t="shared" si="0"/>
        <v>0</v>
      </c>
      <c r="F14" s="78">
        <v>15</v>
      </c>
      <c r="G14" s="78">
        <v>171.6</v>
      </c>
      <c r="H14" s="65">
        <v>4316.7</v>
      </c>
      <c r="I14" s="78">
        <v>100.9</v>
      </c>
      <c r="J14" s="78">
        <v>43.4</v>
      </c>
      <c r="K14" s="78">
        <v>0</v>
      </c>
      <c r="L14" s="78">
        <v>0</v>
      </c>
      <c r="M14" s="65">
        <f t="shared" si="1"/>
        <v>-2.1000000000010957</v>
      </c>
      <c r="N14" s="65">
        <v>8841.4</v>
      </c>
      <c r="O14" s="65">
        <v>7800</v>
      </c>
      <c r="P14" s="3">
        <f t="shared" si="2"/>
        <v>1.1335128205128204</v>
      </c>
      <c r="Q14" s="2">
        <v>6678.2</v>
      </c>
      <c r="R14" s="69">
        <v>0</v>
      </c>
      <c r="S14" s="65">
        <v>0</v>
      </c>
      <c r="T14" s="74">
        <v>0</v>
      </c>
      <c r="U14" s="127">
        <v>0</v>
      </c>
      <c r="V14" s="128"/>
      <c r="W14" s="68">
        <f t="shared" si="3"/>
        <v>0</v>
      </c>
    </row>
    <row r="15" spans="1:23" ht="12.75">
      <c r="A15" s="10">
        <v>43147</v>
      </c>
      <c r="B15" s="65">
        <v>2514.9</v>
      </c>
      <c r="C15" s="66">
        <v>78.2</v>
      </c>
      <c r="D15" s="106">
        <v>78.2</v>
      </c>
      <c r="E15" s="106">
        <f t="shared" si="0"/>
        <v>0</v>
      </c>
      <c r="F15" s="81">
        <v>91.5</v>
      </c>
      <c r="G15" s="81">
        <v>279.7</v>
      </c>
      <c r="H15" s="82">
        <v>5882.5</v>
      </c>
      <c r="I15" s="81">
        <v>71.6</v>
      </c>
      <c r="J15" s="81">
        <v>25.8</v>
      </c>
      <c r="K15" s="81">
        <v>0</v>
      </c>
      <c r="L15" s="81">
        <v>0</v>
      </c>
      <c r="M15" s="65">
        <f t="shared" si="1"/>
        <v>84.20000000000037</v>
      </c>
      <c r="N15" s="65">
        <v>9028.4</v>
      </c>
      <c r="O15" s="72">
        <v>8500</v>
      </c>
      <c r="P15" s="3">
        <f>N15/O15</f>
        <v>1.062164705882353</v>
      </c>
      <c r="Q15" s="2">
        <v>6678.2</v>
      </c>
      <c r="R15" s="69">
        <v>0</v>
      </c>
      <c r="S15" s="65">
        <v>0</v>
      </c>
      <c r="T15" s="74">
        <v>6.1</v>
      </c>
      <c r="U15" s="127">
        <v>0</v>
      </c>
      <c r="V15" s="128"/>
      <c r="W15" s="68">
        <f t="shared" si="3"/>
        <v>6.1</v>
      </c>
    </row>
    <row r="16" spans="1:23" ht="12.75">
      <c r="A16" s="10">
        <v>43150</v>
      </c>
      <c r="B16" s="65">
        <v>3180.3</v>
      </c>
      <c r="C16" s="70">
        <v>111.4</v>
      </c>
      <c r="D16" s="106">
        <v>111.4</v>
      </c>
      <c r="E16" s="106">
        <f t="shared" si="0"/>
        <v>0</v>
      </c>
      <c r="F16" s="78">
        <v>58.7</v>
      </c>
      <c r="G16" s="78">
        <v>358.1</v>
      </c>
      <c r="H16" s="65">
        <v>5031.5</v>
      </c>
      <c r="I16" s="78">
        <v>88.5</v>
      </c>
      <c r="J16" s="78">
        <v>14</v>
      </c>
      <c r="K16" s="78">
        <v>0</v>
      </c>
      <c r="L16" s="78">
        <v>0</v>
      </c>
      <c r="M16" s="65">
        <f t="shared" si="1"/>
        <v>15.700000000000728</v>
      </c>
      <c r="N16" s="65">
        <v>8858.2</v>
      </c>
      <c r="O16" s="72">
        <v>8490</v>
      </c>
      <c r="P16" s="3">
        <f t="shared" si="2"/>
        <v>1.0433686690223793</v>
      </c>
      <c r="Q16" s="2">
        <v>6678.2</v>
      </c>
      <c r="R16" s="69">
        <v>0</v>
      </c>
      <c r="S16" s="65">
        <v>0</v>
      </c>
      <c r="T16" s="74">
        <v>0</v>
      </c>
      <c r="U16" s="127">
        <v>0</v>
      </c>
      <c r="V16" s="128"/>
      <c r="W16" s="68">
        <f t="shared" si="3"/>
        <v>0</v>
      </c>
    </row>
    <row r="17" spans="1:23" ht="12.75">
      <c r="A17" s="10">
        <v>43151</v>
      </c>
      <c r="B17" s="65">
        <v>3256.1</v>
      </c>
      <c r="C17" s="70">
        <v>11.6</v>
      </c>
      <c r="D17" s="106">
        <v>11.6</v>
      </c>
      <c r="E17" s="106">
        <f t="shared" si="0"/>
        <v>0</v>
      </c>
      <c r="F17" s="78">
        <v>21.8</v>
      </c>
      <c r="G17" s="78">
        <v>670.7</v>
      </c>
      <c r="H17" s="65">
        <v>1040.8</v>
      </c>
      <c r="I17" s="78">
        <v>146.5</v>
      </c>
      <c r="J17" s="78">
        <v>4.9</v>
      </c>
      <c r="K17" s="78">
        <v>0</v>
      </c>
      <c r="L17" s="78">
        <v>0</v>
      </c>
      <c r="M17" s="65">
        <f t="shared" si="1"/>
        <v>-16.59999999999959</v>
      </c>
      <c r="N17" s="65">
        <v>5135.8</v>
      </c>
      <c r="O17" s="65">
        <v>5400</v>
      </c>
      <c r="P17" s="3">
        <f t="shared" si="2"/>
        <v>0.9510740740740741</v>
      </c>
      <c r="Q17" s="2">
        <v>6678.2</v>
      </c>
      <c r="R17" s="69">
        <v>0</v>
      </c>
      <c r="S17" s="65">
        <v>0</v>
      </c>
      <c r="T17" s="74">
        <v>0</v>
      </c>
      <c r="U17" s="127">
        <v>0</v>
      </c>
      <c r="V17" s="128"/>
      <c r="W17" s="68">
        <f t="shared" si="3"/>
        <v>0</v>
      </c>
    </row>
    <row r="18" spans="1:23" ht="12.75">
      <c r="A18" s="10">
        <v>43152</v>
      </c>
      <c r="B18" s="65">
        <v>2847.9</v>
      </c>
      <c r="C18" s="70">
        <v>15</v>
      </c>
      <c r="D18" s="106">
        <v>15</v>
      </c>
      <c r="E18" s="106">
        <f t="shared" si="0"/>
        <v>0</v>
      </c>
      <c r="F18" s="78">
        <v>48.9</v>
      </c>
      <c r="G18" s="78">
        <v>1154</v>
      </c>
      <c r="H18" s="65">
        <v>334.7</v>
      </c>
      <c r="I18" s="78">
        <v>61.2</v>
      </c>
      <c r="J18" s="78">
        <v>3.6</v>
      </c>
      <c r="K18" s="78">
        <v>0</v>
      </c>
      <c r="L18" s="78">
        <v>0</v>
      </c>
      <c r="M18" s="65">
        <f>N18-B18-C18-F18-G18-H18-I18-J18-K18-L18</f>
        <v>21.30000000000019</v>
      </c>
      <c r="N18" s="65">
        <v>4486.6</v>
      </c>
      <c r="O18" s="65">
        <v>4700</v>
      </c>
      <c r="P18" s="3">
        <f>N18/O18</f>
        <v>0.9545957446808512</v>
      </c>
      <c r="Q18" s="2">
        <v>6678.2</v>
      </c>
      <c r="R18" s="69">
        <v>53</v>
      </c>
      <c r="S18" s="65">
        <v>0</v>
      </c>
      <c r="T18" s="70">
        <v>0</v>
      </c>
      <c r="U18" s="127">
        <v>0</v>
      </c>
      <c r="V18" s="128"/>
      <c r="W18" s="68">
        <f t="shared" si="3"/>
        <v>53</v>
      </c>
    </row>
    <row r="19" spans="1:23" ht="12.75">
      <c r="A19" s="10">
        <v>43153</v>
      </c>
      <c r="B19" s="65">
        <v>5360.5</v>
      </c>
      <c r="C19" s="70">
        <v>54.8</v>
      </c>
      <c r="D19" s="106">
        <v>54.8</v>
      </c>
      <c r="E19" s="106">
        <f t="shared" si="0"/>
        <v>0</v>
      </c>
      <c r="F19" s="78">
        <v>33.6</v>
      </c>
      <c r="G19" s="78">
        <v>891.2</v>
      </c>
      <c r="H19" s="65">
        <v>108.9</v>
      </c>
      <c r="I19" s="78">
        <v>137.5</v>
      </c>
      <c r="J19" s="78">
        <v>0.3</v>
      </c>
      <c r="K19" s="78">
        <v>0</v>
      </c>
      <c r="L19" s="78">
        <v>0</v>
      </c>
      <c r="M19" s="65">
        <f>N19-B19-C19-F19-G19-H19-I19-J19-K19-L19</f>
        <v>50.25000000000027</v>
      </c>
      <c r="N19" s="65">
        <v>6637.05</v>
      </c>
      <c r="O19" s="65">
        <v>7600</v>
      </c>
      <c r="P19" s="3">
        <f t="shared" si="2"/>
        <v>0.873296052631579</v>
      </c>
      <c r="Q19" s="2">
        <v>6678.2</v>
      </c>
      <c r="R19" s="69">
        <v>0</v>
      </c>
      <c r="S19" s="65">
        <v>0</v>
      </c>
      <c r="T19" s="70">
        <v>40</v>
      </c>
      <c r="U19" s="127">
        <v>0</v>
      </c>
      <c r="V19" s="128"/>
      <c r="W19" s="68">
        <f t="shared" si="3"/>
        <v>40</v>
      </c>
    </row>
    <row r="20" spans="1:23" ht="12.75">
      <c r="A20" s="10">
        <v>43154</v>
      </c>
      <c r="B20" s="65">
        <v>3099.2</v>
      </c>
      <c r="C20" s="70">
        <v>56.1</v>
      </c>
      <c r="D20" s="106">
        <v>56.1</v>
      </c>
      <c r="E20" s="106">
        <f t="shared" si="0"/>
        <v>0</v>
      </c>
      <c r="F20" s="78">
        <v>69.2</v>
      </c>
      <c r="G20" s="65">
        <v>771.9</v>
      </c>
      <c r="H20" s="65">
        <v>131.3</v>
      </c>
      <c r="I20" s="78">
        <v>106</v>
      </c>
      <c r="J20" s="78">
        <v>1.6</v>
      </c>
      <c r="K20" s="78">
        <v>0</v>
      </c>
      <c r="L20" s="78">
        <v>0</v>
      </c>
      <c r="M20" s="65">
        <f t="shared" si="1"/>
        <v>11.700000000000239</v>
      </c>
      <c r="N20" s="65">
        <v>4247</v>
      </c>
      <c r="O20" s="65">
        <v>4330</v>
      </c>
      <c r="P20" s="3">
        <f t="shared" si="2"/>
        <v>0.9808314087759815</v>
      </c>
      <c r="Q20" s="2">
        <v>6678.2</v>
      </c>
      <c r="R20" s="69">
        <v>0</v>
      </c>
      <c r="S20" s="65">
        <v>0</v>
      </c>
      <c r="T20" s="70">
        <v>0</v>
      </c>
      <c r="U20" s="127">
        <v>0</v>
      </c>
      <c r="V20" s="128"/>
      <c r="W20" s="68">
        <f t="shared" si="3"/>
        <v>0</v>
      </c>
    </row>
    <row r="21" spans="1:23" ht="12.75">
      <c r="A21" s="108">
        <v>43157</v>
      </c>
      <c r="B21" s="65">
        <v>815.3</v>
      </c>
      <c r="C21" s="70">
        <v>1576.8</v>
      </c>
      <c r="D21" s="106">
        <v>1576.8</v>
      </c>
      <c r="E21" s="106">
        <f t="shared" si="0"/>
        <v>0</v>
      </c>
      <c r="F21" s="78">
        <v>72</v>
      </c>
      <c r="G21" s="65">
        <v>1572.9</v>
      </c>
      <c r="H21" s="65">
        <v>137.7</v>
      </c>
      <c r="I21" s="78">
        <v>81.4</v>
      </c>
      <c r="J21" s="78">
        <v>9.8</v>
      </c>
      <c r="K21" s="78">
        <v>0</v>
      </c>
      <c r="L21" s="78">
        <v>0</v>
      </c>
      <c r="M21" s="65">
        <f t="shared" si="1"/>
        <v>30.70000000000014</v>
      </c>
      <c r="N21" s="65">
        <v>4296.6</v>
      </c>
      <c r="O21" s="65">
        <v>4800</v>
      </c>
      <c r="P21" s="3">
        <f t="shared" si="2"/>
        <v>0.8951250000000001</v>
      </c>
      <c r="Q21" s="2">
        <v>6678.2</v>
      </c>
      <c r="R21" s="102">
        <v>0</v>
      </c>
      <c r="S21" s="103">
        <v>0</v>
      </c>
      <c r="T21" s="104">
        <v>0</v>
      </c>
      <c r="U21" s="127">
        <v>0</v>
      </c>
      <c r="V21" s="128"/>
      <c r="W21" s="68">
        <f t="shared" si="3"/>
        <v>0</v>
      </c>
    </row>
    <row r="22" spans="1:23" ht="12.75">
      <c r="A22" s="10">
        <v>43158</v>
      </c>
      <c r="B22" s="65">
        <v>6292.9</v>
      </c>
      <c r="C22" s="70">
        <v>1117.5</v>
      </c>
      <c r="D22" s="106">
        <v>1117.5</v>
      </c>
      <c r="E22" s="106">
        <f t="shared" si="0"/>
        <v>0</v>
      </c>
      <c r="F22" s="78">
        <v>31.4</v>
      </c>
      <c r="G22" s="65">
        <v>3210.75</v>
      </c>
      <c r="H22" s="65">
        <v>195.4</v>
      </c>
      <c r="I22" s="78">
        <v>132.7</v>
      </c>
      <c r="J22" s="78">
        <v>9.7</v>
      </c>
      <c r="K22" s="78">
        <v>0</v>
      </c>
      <c r="L22" s="78">
        <v>0</v>
      </c>
      <c r="M22" s="65">
        <f t="shared" si="1"/>
        <v>141.65000000000032</v>
      </c>
      <c r="N22" s="65">
        <v>11132</v>
      </c>
      <c r="O22" s="65">
        <v>11900</v>
      </c>
      <c r="P22" s="3">
        <f t="shared" si="2"/>
        <v>0.9354621848739496</v>
      </c>
      <c r="Q22" s="2">
        <v>6678.2</v>
      </c>
      <c r="R22" s="102">
        <v>0</v>
      </c>
      <c r="S22" s="103">
        <v>0</v>
      </c>
      <c r="T22" s="104">
        <v>0</v>
      </c>
      <c r="U22" s="127">
        <v>0</v>
      </c>
      <c r="V22" s="128"/>
      <c r="W22" s="68">
        <f t="shared" si="3"/>
        <v>0</v>
      </c>
    </row>
    <row r="23" spans="1:23" ht="13.5" thickBot="1">
      <c r="A23" s="10">
        <v>43159</v>
      </c>
      <c r="B23" s="65">
        <v>10562.6</v>
      </c>
      <c r="C23" s="74">
        <v>182</v>
      </c>
      <c r="D23" s="106">
        <v>182</v>
      </c>
      <c r="E23" s="106">
        <f t="shared" si="0"/>
        <v>0</v>
      </c>
      <c r="F23" s="78">
        <v>83.5</v>
      </c>
      <c r="G23" s="65">
        <v>3204</v>
      </c>
      <c r="H23" s="65">
        <v>193.8</v>
      </c>
      <c r="I23" s="78">
        <v>81</v>
      </c>
      <c r="J23" s="78">
        <v>157.8</v>
      </c>
      <c r="K23" s="78">
        <v>0</v>
      </c>
      <c r="L23" s="78">
        <v>0</v>
      </c>
      <c r="M23" s="65">
        <f t="shared" si="1"/>
        <v>45.599999999998886</v>
      </c>
      <c r="N23" s="65">
        <v>14510.3</v>
      </c>
      <c r="O23" s="65">
        <v>15005</v>
      </c>
      <c r="P23" s="3">
        <f t="shared" si="2"/>
        <v>0.9670309896701099</v>
      </c>
      <c r="Q23" s="2">
        <v>6678.2</v>
      </c>
      <c r="R23" s="98">
        <v>24.9</v>
      </c>
      <c r="S23" s="99">
        <v>0</v>
      </c>
      <c r="T23" s="100">
        <v>118</v>
      </c>
      <c r="U23" s="142">
        <v>0</v>
      </c>
      <c r="V23" s="143"/>
      <c r="W23" s="101">
        <f t="shared" si="3"/>
        <v>142.9</v>
      </c>
    </row>
    <row r="24" spans="1:23" ht="13.5" thickBot="1">
      <c r="A24" s="83" t="s">
        <v>28</v>
      </c>
      <c r="B24" s="85">
        <f aca="true" t="shared" si="4" ref="B24:O24">SUM(B4:B23)</f>
        <v>76249.6</v>
      </c>
      <c r="C24" s="85">
        <f t="shared" si="4"/>
        <v>3539</v>
      </c>
      <c r="D24" s="107">
        <f t="shared" si="4"/>
        <v>3539</v>
      </c>
      <c r="E24" s="107">
        <f t="shared" si="4"/>
        <v>0</v>
      </c>
      <c r="F24" s="85">
        <f t="shared" si="4"/>
        <v>910.6</v>
      </c>
      <c r="G24" s="85">
        <f t="shared" si="4"/>
        <v>13736.15</v>
      </c>
      <c r="H24" s="85">
        <f t="shared" si="4"/>
        <v>34976.700000000004</v>
      </c>
      <c r="I24" s="85">
        <f t="shared" si="4"/>
        <v>2061.3</v>
      </c>
      <c r="J24" s="85">
        <f t="shared" si="4"/>
        <v>503.50000000000006</v>
      </c>
      <c r="K24" s="85">
        <f t="shared" si="4"/>
        <v>550.1</v>
      </c>
      <c r="L24" s="85">
        <f t="shared" si="4"/>
        <v>280.1</v>
      </c>
      <c r="M24" s="84">
        <f t="shared" si="4"/>
        <v>756.894999999998</v>
      </c>
      <c r="N24" s="84">
        <f t="shared" si="4"/>
        <v>133563.945</v>
      </c>
      <c r="O24" s="84">
        <f t="shared" si="4"/>
        <v>132925</v>
      </c>
      <c r="P24" s="86">
        <f>N24/O24</f>
        <v>1.0048068083505737</v>
      </c>
      <c r="Q24" s="2"/>
      <c r="R24" s="75">
        <f>SUM(R4:R23)</f>
        <v>179.5</v>
      </c>
      <c r="S24" s="75">
        <f>SUM(S4:S23)</f>
        <v>0</v>
      </c>
      <c r="T24" s="75">
        <f>SUM(T4:T23)</f>
        <v>174.1</v>
      </c>
      <c r="U24" s="144">
        <f>SUM(U4:U23)</f>
        <v>1</v>
      </c>
      <c r="V24" s="145"/>
      <c r="W24" s="75">
        <f>R24+S24+U24+T24+V24</f>
        <v>354.6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32" t="s">
        <v>33</v>
      </c>
      <c r="S27" s="132"/>
      <c r="T27" s="132"/>
      <c r="U27" s="132"/>
      <c r="V27" s="50"/>
      <c r="W27" s="50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46" t="s">
        <v>29</v>
      </c>
      <c r="S28" s="146"/>
      <c r="T28" s="146"/>
      <c r="U28" s="146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34">
        <v>43160</v>
      </c>
      <c r="S29" s="147">
        <v>144.8304</v>
      </c>
      <c r="T29" s="147"/>
      <c r="U29" s="147"/>
      <c r="V29" s="57"/>
      <c r="W29" s="57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35"/>
      <c r="S30" s="147"/>
      <c r="T30" s="147"/>
      <c r="U30" s="147"/>
      <c r="V30" s="57"/>
      <c r="W30" s="57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3" t="s">
        <v>34</v>
      </c>
      <c r="T31" s="34" t="s">
        <v>39</v>
      </c>
      <c r="U31" s="48">
        <f>'[1]серпень'!$I$83</f>
        <v>0</v>
      </c>
      <c r="V31" s="54"/>
      <c r="W31" s="55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29" t="s">
        <v>45</v>
      </c>
      <c r="T32" s="130"/>
      <c r="U32" s="35">
        <f>'[1]серпень'!$I$82</f>
        <v>0</v>
      </c>
      <c r="V32" s="56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31" t="s">
        <v>40</v>
      </c>
      <c r="T33" s="131"/>
      <c r="U33" s="48">
        <f>'[1]серпень'!$I$81</f>
        <v>0</v>
      </c>
      <c r="V33" s="54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56"/>
      <c r="V34" s="56"/>
      <c r="W34" s="55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32" t="s">
        <v>30</v>
      </c>
      <c r="S37" s="132"/>
      <c r="T37" s="132"/>
      <c r="U37" s="132"/>
      <c r="V37" s="52"/>
      <c r="W37" s="52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33" t="s">
        <v>31</v>
      </c>
      <c r="S38" s="133"/>
      <c r="T38" s="133"/>
      <c r="U38" s="133"/>
      <c r="V38" s="53"/>
      <c r="W38" s="53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34">
        <v>43160</v>
      </c>
      <c r="S39" s="136">
        <v>4586.3857499999995</v>
      </c>
      <c r="T39" s="137"/>
      <c r="U39" s="138"/>
      <c r="V39" s="51"/>
      <c r="W39" s="51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35"/>
      <c r="S40" s="139"/>
      <c r="T40" s="140"/>
      <c r="U40" s="141"/>
      <c r="V40" s="51"/>
      <c r="W40" s="5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6">
    <mergeCell ref="A1:P1"/>
    <mergeCell ref="R1:W1"/>
    <mergeCell ref="A2:P2"/>
    <mergeCell ref="R2:W2"/>
    <mergeCell ref="U3:V3"/>
    <mergeCell ref="U4:V4"/>
    <mergeCell ref="U5:V5"/>
    <mergeCell ref="U6:V6"/>
    <mergeCell ref="U7:V7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U17:V17"/>
    <mergeCell ref="U18:V18"/>
    <mergeCell ref="U19:V19"/>
    <mergeCell ref="U20:V20"/>
    <mergeCell ref="U21:V21"/>
    <mergeCell ref="U22:V22"/>
    <mergeCell ref="U23:V23"/>
    <mergeCell ref="U24:V24"/>
    <mergeCell ref="R27:U27"/>
    <mergeCell ref="R28:U28"/>
    <mergeCell ref="R29:R30"/>
    <mergeCell ref="S29:U30"/>
    <mergeCell ref="S32:T32"/>
    <mergeCell ref="S33:T33"/>
    <mergeCell ref="R37:U37"/>
    <mergeCell ref="R38:U38"/>
    <mergeCell ref="R39:R40"/>
    <mergeCell ref="S39:U40"/>
  </mergeCells>
  <printOptions/>
  <pageMargins left="0.7" right="0.7" top="0.75" bottom="0.75" header="0.3" footer="0.3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47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40" sqref="S40:U41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10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50" t="s">
        <v>79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2"/>
      <c r="Q1" s="1"/>
      <c r="R1" s="153" t="s">
        <v>81</v>
      </c>
      <c r="S1" s="154"/>
      <c r="T1" s="154"/>
      <c r="U1" s="154"/>
      <c r="V1" s="154"/>
      <c r="W1" s="155"/>
    </row>
    <row r="2" spans="1:23" ht="15" thickBot="1">
      <c r="A2" s="156" t="s">
        <v>82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8"/>
      <c r="Q2" s="1"/>
      <c r="R2" s="159" t="s">
        <v>83</v>
      </c>
      <c r="S2" s="160"/>
      <c r="T2" s="160"/>
      <c r="U2" s="160"/>
      <c r="V2" s="160"/>
      <c r="W2" s="161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80</v>
      </c>
      <c r="O3" s="62" t="s">
        <v>76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62" t="s">
        <v>47</v>
      </c>
      <c r="V3" s="163"/>
      <c r="W3" s="93" t="s">
        <v>27</v>
      </c>
    </row>
    <row r="4" spans="1:23" ht="12.75">
      <c r="A4" s="10">
        <v>43160</v>
      </c>
      <c r="B4" s="65">
        <v>1401.4</v>
      </c>
      <c r="C4" s="79">
        <v>238.2</v>
      </c>
      <c r="D4" s="106">
        <v>238.2</v>
      </c>
      <c r="E4" s="106">
        <f aca="true" t="shared" si="0" ref="E4:E24">C4-D4</f>
        <v>0</v>
      </c>
      <c r="F4" s="65">
        <v>57.4</v>
      </c>
      <c r="G4" s="65">
        <v>954.8</v>
      </c>
      <c r="H4" s="67">
        <v>692.7</v>
      </c>
      <c r="I4" s="78">
        <v>107</v>
      </c>
      <c r="J4" s="78">
        <v>19.3</v>
      </c>
      <c r="K4" s="78">
        <v>0</v>
      </c>
      <c r="L4" s="65">
        <v>819.7</v>
      </c>
      <c r="M4" s="65">
        <f aca="true" t="shared" si="1" ref="M4:M24">N4-B4-C4-F4-G4-H4-I4-J4-K4-L4</f>
        <v>201.19999999999982</v>
      </c>
      <c r="N4" s="65">
        <v>4491.7</v>
      </c>
      <c r="O4" s="65">
        <v>4500</v>
      </c>
      <c r="P4" s="3">
        <f aca="true" t="shared" si="2" ref="P4:P24">N4/O4</f>
        <v>0.9981555555555555</v>
      </c>
      <c r="Q4" s="2">
        <f>AVERAGE(N4:N24)</f>
        <v>6179.920952380953</v>
      </c>
      <c r="R4" s="94">
        <v>0</v>
      </c>
      <c r="S4" s="95">
        <v>0</v>
      </c>
      <c r="T4" s="96">
        <v>0</v>
      </c>
      <c r="U4" s="164">
        <v>0</v>
      </c>
      <c r="V4" s="165"/>
      <c r="W4" s="97">
        <f>R4+S4+U4+T4+V4</f>
        <v>0</v>
      </c>
    </row>
    <row r="5" spans="1:23" ht="12.75">
      <c r="A5" s="10">
        <v>43161</v>
      </c>
      <c r="B5" s="65">
        <v>1346.1</v>
      </c>
      <c r="C5" s="79">
        <v>280.5</v>
      </c>
      <c r="D5" s="106">
        <v>280.5</v>
      </c>
      <c r="E5" s="106">
        <f t="shared" si="0"/>
        <v>0</v>
      </c>
      <c r="F5" s="65">
        <v>54.7</v>
      </c>
      <c r="G5" s="65">
        <v>886.7</v>
      </c>
      <c r="H5" s="79">
        <v>567.4</v>
      </c>
      <c r="I5" s="78">
        <v>87.7</v>
      </c>
      <c r="J5" s="78">
        <v>14.8</v>
      </c>
      <c r="K5" s="78">
        <v>586.3</v>
      </c>
      <c r="L5" s="65">
        <v>0</v>
      </c>
      <c r="M5" s="65">
        <f t="shared" si="1"/>
        <v>11.400000000000205</v>
      </c>
      <c r="N5" s="65">
        <v>3835.6</v>
      </c>
      <c r="O5" s="65">
        <v>2800</v>
      </c>
      <c r="P5" s="3">
        <f t="shared" si="2"/>
        <v>1.3698571428571429</v>
      </c>
      <c r="Q5" s="2">
        <v>6179.9</v>
      </c>
      <c r="R5" s="69">
        <v>0</v>
      </c>
      <c r="S5" s="65">
        <v>0</v>
      </c>
      <c r="T5" s="70">
        <v>0</v>
      </c>
      <c r="U5" s="127">
        <v>0</v>
      </c>
      <c r="V5" s="128"/>
      <c r="W5" s="68">
        <f aca="true" t="shared" si="3" ref="W5:W24">R5+S5+U5+T5+V5</f>
        <v>0</v>
      </c>
    </row>
    <row r="6" spans="1:23" ht="12.75">
      <c r="A6" s="10">
        <v>43162</v>
      </c>
      <c r="B6" s="65">
        <v>1218.8</v>
      </c>
      <c r="C6" s="79">
        <v>5.5</v>
      </c>
      <c r="D6" s="106">
        <v>5.5</v>
      </c>
      <c r="E6" s="106">
        <f t="shared" si="0"/>
        <v>0</v>
      </c>
      <c r="F6" s="72">
        <v>12.4</v>
      </c>
      <c r="G6" s="65">
        <v>57.2</v>
      </c>
      <c r="H6" s="80">
        <v>109.8</v>
      </c>
      <c r="I6" s="78">
        <v>66.3</v>
      </c>
      <c r="J6" s="78">
        <v>17.4</v>
      </c>
      <c r="K6" s="78">
        <v>0</v>
      </c>
      <c r="L6" s="78">
        <v>0</v>
      </c>
      <c r="M6" s="65">
        <f t="shared" si="1"/>
        <v>4.949999999999939</v>
      </c>
      <c r="N6" s="65">
        <v>1492.35</v>
      </c>
      <c r="O6" s="65">
        <v>2500</v>
      </c>
      <c r="P6" s="3">
        <f t="shared" si="2"/>
        <v>0.5969399999999999</v>
      </c>
      <c r="Q6" s="2">
        <v>6179.9</v>
      </c>
      <c r="R6" s="71">
        <v>0</v>
      </c>
      <c r="S6" s="72">
        <v>0</v>
      </c>
      <c r="T6" s="73">
        <v>0</v>
      </c>
      <c r="U6" s="148">
        <v>0</v>
      </c>
      <c r="V6" s="149"/>
      <c r="W6" s="68">
        <f t="shared" si="3"/>
        <v>0</v>
      </c>
    </row>
    <row r="7" spans="1:23" ht="12.75">
      <c r="A7" s="10">
        <v>43164</v>
      </c>
      <c r="B7" s="77">
        <v>2345.6</v>
      </c>
      <c r="C7" s="79">
        <v>7.7</v>
      </c>
      <c r="D7" s="106">
        <v>7.7</v>
      </c>
      <c r="E7" s="106">
        <f t="shared" si="0"/>
        <v>0</v>
      </c>
      <c r="F7" s="65">
        <v>30.5</v>
      </c>
      <c r="G7" s="65">
        <v>96.3</v>
      </c>
      <c r="H7" s="79">
        <v>331.7</v>
      </c>
      <c r="I7" s="78">
        <v>56.2</v>
      </c>
      <c r="J7" s="78">
        <v>52.1</v>
      </c>
      <c r="K7" s="78">
        <v>0</v>
      </c>
      <c r="L7" s="78">
        <v>0</v>
      </c>
      <c r="M7" s="65">
        <f t="shared" si="1"/>
        <v>7.300000000000132</v>
      </c>
      <c r="N7" s="65">
        <v>2927.4</v>
      </c>
      <c r="O7" s="65">
        <v>3500</v>
      </c>
      <c r="P7" s="3">
        <f t="shared" si="2"/>
        <v>0.8364</v>
      </c>
      <c r="Q7" s="2">
        <v>6179.9</v>
      </c>
      <c r="R7" s="71">
        <v>0</v>
      </c>
      <c r="S7" s="72">
        <v>0</v>
      </c>
      <c r="T7" s="73">
        <v>0</v>
      </c>
      <c r="U7" s="148">
        <v>0</v>
      </c>
      <c r="V7" s="149"/>
      <c r="W7" s="68">
        <f t="shared" si="3"/>
        <v>0</v>
      </c>
    </row>
    <row r="8" spans="1:23" ht="12.75">
      <c r="A8" s="10">
        <v>43165</v>
      </c>
      <c r="B8" s="65">
        <v>6179.2</v>
      </c>
      <c r="C8" s="70">
        <v>16.8</v>
      </c>
      <c r="D8" s="106">
        <v>16.8</v>
      </c>
      <c r="E8" s="106">
        <f t="shared" si="0"/>
        <v>0</v>
      </c>
      <c r="F8" s="78">
        <v>10.4</v>
      </c>
      <c r="G8" s="78">
        <v>117.6</v>
      </c>
      <c r="H8" s="65">
        <v>294.7</v>
      </c>
      <c r="I8" s="78">
        <v>58.3</v>
      </c>
      <c r="J8" s="78">
        <v>32.9</v>
      </c>
      <c r="K8" s="78">
        <v>0</v>
      </c>
      <c r="L8" s="78">
        <v>0</v>
      </c>
      <c r="M8" s="65">
        <f t="shared" si="1"/>
        <v>37.20000000000061</v>
      </c>
      <c r="N8" s="65">
        <v>6747.1</v>
      </c>
      <c r="O8" s="65">
        <v>5000</v>
      </c>
      <c r="P8" s="3">
        <f t="shared" si="2"/>
        <v>1.34942</v>
      </c>
      <c r="Q8" s="2">
        <v>6179.9</v>
      </c>
      <c r="R8" s="71">
        <v>0</v>
      </c>
      <c r="S8" s="72">
        <v>0.04</v>
      </c>
      <c r="T8" s="70">
        <v>1011.6</v>
      </c>
      <c r="U8" s="127">
        <v>1</v>
      </c>
      <c r="V8" s="128"/>
      <c r="W8" s="68">
        <f t="shared" si="3"/>
        <v>1012.64</v>
      </c>
    </row>
    <row r="9" spans="1:23" ht="12.75">
      <c r="A9" s="10">
        <v>43166</v>
      </c>
      <c r="B9" s="65">
        <v>11613.7</v>
      </c>
      <c r="C9" s="70">
        <v>16.3</v>
      </c>
      <c r="D9" s="106">
        <v>16.3</v>
      </c>
      <c r="E9" s="106">
        <f t="shared" si="0"/>
        <v>0</v>
      </c>
      <c r="F9" s="78">
        <v>8.2</v>
      </c>
      <c r="G9" s="82">
        <v>331.2</v>
      </c>
      <c r="H9" s="65">
        <v>335.5</v>
      </c>
      <c r="I9" s="78">
        <v>59.2</v>
      </c>
      <c r="J9" s="78">
        <v>73.3</v>
      </c>
      <c r="K9" s="78">
        <v>0</v>
      </c>
      <c r="L9" s="78">
        <v>0</v>
      </c>
      <c r="M9" s="65">
        <f t="shared" si="1"/>
        <v>38.69999999999965</v>
      </c>
      <c r="N9" s="65">
        <v>12476.1</v>
      </c>
      <c r="O9" s="65">
        <v>11800</v>
      </c>
      <c r="P9" s="3">
        <f t="shared" si="2"/>
        <v>1.0572966101694916</v>
      </c>
      <c r="Q9" s="2">
        <v>6179.9</v>
      </c>
      <c r="R9" s="71">
        <v>0</v>
      </c>
      <c r="S9" s="72">
        <v>0</v>
      </c>
      <c r="T9" s="70">
        <v>0</v>
      </c>
      <c r="U9" s="127">
        <v>0</v>
      </c>
      <c r="V9" s="128"/>
      <c r="W9" s="68">
        <f t="shared" si="3"/>
        <v>0</v>
      </c>
    </row>
    <row r="10" spans="1:23" ht="12.75">
      <c r="A10" s="10">
        <v>43171</v>
      </c>
      <c r="B10" s="65">
        <v>671.9</v>
      </c>
      <c r="C10" s="70">
        <v>96.4</v>
      </c>
      <c r="D10" s="106">
        <v>96.4</v>
      </c>
      <c r="E10" s="106">
        <f t="shared" si="0"/>
        <v>0</v>
      </c>
      <c r="F10" s="78">
        <v>14.5</v>
      </c>
      <c r="G10" s="78">
        <v>184.2</v>
      </c>
      <c r="H10" s="65">
        <v>444.3</v>
      </c>
      <c r="I10" s="78">
        <v>130</v>
      </c>
      <c r="J10" s="78">
        <v>34.7</v>
      </c>
      <c r="K10" s="78">
        <v>0</v>
      </c>
      <c r="L10" s="78">
        <v>0</v>
      </c>
      <c r="M10" s="65">
        <f t="shared" si="1"/>
        <v>12.249999999999986</v>
      </c>
      <c r="N10" s="65">
        <v>1588.25</v>
      </c>
      <c r="O10" s="72">
        <v>2200</v>
      </c>
      <c r="P10" s="3">
        <f t="shared" si="2"/>
        <v>0.7219318181818182</v>
      </c>
      <c r="Q10" s="2">
        <v>6179.9</v>
      </c>
      <c r="R10" s="71">
        <v>0</v>
      </c>
      <c r="S10" s="72">
        <v>0</v>
      </c>
      <c r="T10" s="70">
        <v>0</v>
      </c>
      <c r="U10" s="127">
        <v>0</v>
      </c>
      <c r="V10" s="128"/>
      <c r="W10" s="68">
        <f>R10+S10+U10+T10+V10</f>
        <v>0</v>
      </c>
    </row>
    <row r="11" spans="1:23" ht="12.75">
      <c r="A11" s="10">
        <v>43172</v>
      </c>
      <c r="B11" s="65">
        <v>655.2</v>
      </c>
      <c r="C11" s="70">
        <v>13.6</v>
      </c>
      <c r="D11" s="106">
        <v>13.6</v>
      </c>
      <c r="E11" s="106">
        <f t="shared" si="0"/>
        <v>0</v>
      </c>
      <c r="F11" s="78">
        <v>23</v>
      </c>
      <c r="G11" s="78">
        <v>98.7</v>
      </c>
      <c r="H11" s="65">
        <v>417.3</v>
      </c>
      <c r="I11" s="78">
        <v>174.3</v>
      </c>
      <c r="J11" s="78">
        <v>8.6</v>
      </c>
      <c r="K11" s="78">
        <v>0</v>
      </c>
      <c r="L11" s="78">
        <v>0</v>
      </c>
      <c r="M11" s="65">
        <f t="shared" si="1"/>
        <v>43.69999999999995</v>
      </c>
      <c r="N11" s="65">
        <v>1434.4</v>
      </c>
      <c r="O11" s="65">
        <v>1900</v>
      </c>
      <c r="P11" s="3">
        <f t="shared" si="2"/>
        <v>0.7549473684210527</v>
      </c>
      <c r="Q11" s="2">
        <v>6179.9</v>
      </c>
      <c r="R11" s="69">
        <v>0</v>
      </c>
      <c r="S11" s="65">
        <v>0</v>
      </c>
      <c r="T11" s="70">
        <v>0</v>
      </c>
      <c r="U11" s="127">
        <v>0</v>
      </c>
      <c r="V11" s="128"/>
      <c r="W11" s="68">
        <f t="shared" si="3"/>
        <v>0</v>
      </c>
    </row>
    <row r="12" spans="1:23" ht="12.75">
      <c r="A12" s="10">
        <v>43173</v>
      </c>
      <c r="B12" s="77">
        <v>3069.8</v>
      </c>
      <c r="C12" s="70">
        <v>28.4</v>
      </c>
      <c r="D12" s="106">
        <v>28.4</v>
      </c>
      <c r="E12" s="106">
        <f t="shared" si="0"/>
        <v>0</v>
      </c>
      <c r="F12" s="78">
        <v>30.9</v>
      </c>
      <c r="G12" s="78">
        <v>342.1</v>
      </c>
      <c r="H12" s="65">
        <v>416.6</v>
      </c>
      <c r="I12" s="78">
        <v>49.7</v>
      </c>
      <c r="J12" s="78">
        <v>14.1</v>
      </c>
      <c r="K12" s="78">
        <v>0</v>
      </c>
      <c r="L12" s="78">
        <v>0</v>
      </c>
      <c r="M12" s="65">
        <f t="shared" si="1"/>
        <v>14.499999999999725</v>
      </c>
      <c r="N12" s="65">
        <v>3966.1</v>
      </c>
      <c r="O12" s="65">
        <v>3500</v>
      </c>
      <c r="P12" s="3">
        <f t="shared" si="2"/>
        <v>1.1331714285714285</v>
      </c>
      <c r="Q12" s="2">
        <v>6179.9</v>
      </c>
      <c r="R12" s="69">
        <v>0</v>
      </c>
      <c r="S12" s="65">
        <v>0</v>
      </c>
      <c r="T12" s="70">
        <v>20</v>
      </c>
      <c r="U12" s="127">
        <v>0</v>
      </c>
      <c r="V12" s="128"/>
      <c r="W12" s="68">
        <f t="shared" si="3"/>
        <v>20</v>
      </c>
    </row>
    <row r="13" spans="1:23" ht="12.75">
      <c r="A13" s="10">
        <v>43174</v>
      </c>
      <c r="B13" s="65">
        <v>7137.7</v>
      </c>
      <c r="C13" s="70">
        <v>20.2</v>
      </c>
      <c r="D13" s="106">
        <v>20.2</v>
      </c>
      <c r="E13" s="106">
        <f t="shared" si="0"/>
        <v>0</v>
      </c>
      <c r="F13" s="78">
        <v>41.7</v>
      </c>
      <c r="G13" s="78">
        <v>405.5</v>
      </c>
      <c r="H13" s="65">
        <v>662.3</v>
      </c>
      <c r="I13" s="78">
        <v>100.6</v>
      </c>
      <c r="J13" s="78">
        <v>10.2</v>
      </c>
      <c r="K13" s="78">
        <v>0</v>
      </c>
      <c r="L13" s="78">
        <v>0</v>
      </c>
      <c r="M13" s="65">
        <f t="shared" si="1"/>
        <v>28.00000000000087</v>
      </c>
      <c r="N13" s="65">
        <v>8406.2</v>
      </c>
      <c r="O13" s="65">
        <v>8000</v>
      </c>
      <c r="P13" s="3">
        <f t="shared" si="2"/>
        <v>1.050775</v>
      </c>
      <c r="Q13" s="2">
        <v>6179.9</v>
      </c>
      <c r="R13" s="69">
        <v>689.5</v>
      </c>
      <c r="S13" s="65">
        <v>0</v>
      </c>
      <c r="T13" s="70">
        <v>0</v>
      </c>
      <c r="U13" s="127">
        <v>0</v>
      </c>
      <c r="V13" s="128"/>
      <c r="W13" s="68">
        <f t="shared" si="3"/>
        <v>689.5</v>
      </c>
    </row>
    <row r="14" spans="1:23" ht="12.75">
      <c r="A14" s="10">
        <v>43175</v>
      </c>
      <c r="B14" s="65">
        <v>3645.8</v>
      </c>
      <c r="C14" s="70">
        <v>12001.8</v>
      </c>
      <c r="D14" s="106">
        <v>26.4</v>
      </c>
      <c r="E14" s="106">
        <f t="shared" si="0"/>
        <v>11975.4</v>
      </c>
      <c r="F14" s="78">
        <v>21.9</v>
      </c>
      <c r="G14" s="78">
        <v>327.6</v>
      </c>
      <c r="H14" s="65">
        <v>713.6</v>
      </c>
      <c r="I14" s="78">
        <v>88</v>
      </c>
      <c r="J14" s="78">
        <v>29.3</v>
      </c>
      <c r="K14" s="78">
        <v>0</v>
      </c>
      <c r="L14" s="78">
        <v>0</v>
      </c>
      <c r="M14" s="65">
        <f t="shared" si="1"/>
        <v>45.40000000000278</v>
      </c>
      <c r="N14" s="65">
        <v>16873.4</v>
      </c>
      <c r="O14" s="65">
        <v>13800</v>
      </c>
      <c r="P14" s="3">
        <f t="shared" si="2"/>
        <v>1.2227101449275364</v>
      </c>
      <c r="Q14" s="2">
        <v>6179.9</v>
      </c>
      <c r="R14" s="69">
        <v>239.8</v>
      </c>
      <c r="S14" s="65">
        <v>0</v>
      </c>
      <c r="T14" s="74">
        <v>25</v>
      </c>
      <c r="U14" s="127">
        <v>0</v>
      </c>
      <c r="V14" s="128"/>
      <c r="W14" s="68">
        <f t="shared" si="3"/>
        <v>264.8</v>
      </c>
    </row>
    <row r="15" spans="1:23" ht="12.75">
      <c r="A15" s="10">
        <v>43178</v>
      </c>
      <c r="B15" s="65">
        <v>1913.2</v>
      </c>
      <c r="C15" s="66">
        <v>254.4</v>
      </c>
      <c r="D15" s="106">
        <v>77.2</v>
      </c>
      <c r="E15" s="106">
        <f t="shared" si="0"/>
        <v>177.2</v>
      </c>
      <c r="F15" s="81">
        <v>37.3</v>
      </c>
      <c r="G15" s="81">
        <v>311.4</v>
      </c>
      <c r="H15" s="82">
        <v>1055.5</v>
      </c>
      <c r="I15" s="81">
        <v>176.3</v>
      </c>
      <c r="J15" s="81">
        <v>7.8</v>
      </c>
      <c r="K15" s="81">
        <v>0</v>
      </c>
      <c r="L15" s="81">
        <v>0</v>
      </c>
      <c r="M15" s="65">
        <f t="shared" si="1"/>
        <v>19.299999999999624</v>
      </c>
      <c r="N15" s="65">
        <v>3775.2</v>
      </c>
      <c r="O15" s="72">
        <v>4500</v>
      </c>
      <c r="P15" s="3">
        <f>N15/O15</f>
        <v>0.8389333333333333</v>
      </c>
      <c r="Q15" s="2">
        <v>6179.9</v>
      </c>
      <c r="R15" s="69">
        <v>0</v>
      </c>
      <c r="S15" s="65">
        <v>0</v>
      </c>
      <c r="T15" s="74">
        <v>0</v>
      </c>
      <c r="U15" s="127">
        <v>0</v>
      </c>
      <c r="V15" s="128"/>
      <c r="W15" s="68">
        <f t="shared" si="3"/>
        <v>0</v>
      </c>
    </row>
    <row r="16" spans="1:23" ht="12.75">
      <c r="A16" s="10">
        <v>43179</v>
      </c>
      <c r="B16" s="65">
        <v>3513.3</v>
      </c>
      <c r="C16" s="70">
        <v>438</v>
      </c>
      <c r="D16" s="106">
        <v>105.2</v>
      </c>
      <c r="E16" s="106">
        <f t="shared" si="0"/>
        <v>332.8</v>
      </c>
      <c r="F16" s="78">
        <v>28.1</v>
      </c>
      <c r="G16" s="78">
        <v>416.6</v>
      </c>
      <c r="H16" s="65">
        <v>1257.95</v>
      </c>
      <c r="I16" s="78">
        <v>126.6</v>
      </c>
      <c r="J16" s="78">
        <v>12.7</v>
      </c>
      <c r="K16" s="78">
        <v>0</v>
      </c>
      <c r="L16" s="78">
        <v>0</v>
      </c>
      <c r="M16" s="65">
        <f t="shared" si="1"/>
        <v>16.94999999999978</v>
      </c>
      <c r="N16" s="65">
        <v>5810.2</v>
      </c>
      <c r="O16" s="72">
        <v>4490</v>
      </c>
      <c r="P16" s="3">
        <f t="shared" si="2"/>
        <v>1.2940311804008908</v>
      </c>
      <c r="Q16" s="2">
        <v>6179.9</v>
      </c>
      <c r="R16" s="69">
        <v>0</v>
      </c>
      <c r="S16" s="65">
        <v>0</v>
      </c>
      <c r="T16" s="74">
        <v>0</v>
      </c>
      <c r="U16" s="127">
        <v>0</v>
      </c>
      <c r="V16" s="128"/>
      <c r="W16" s="68">
        <f t="shared" si="3"/>
        <v>0</v>
      </c>
    </row>
    <row r="17" spans="1:23" ht="12.75">
      <c r="A17" s="10">
        <v>43180</v>
      </c>
      <c r="B17" s="65">
        <v>2078.7</v>
      </c>
      <c r="C17" s="70">
        <v>263.4</v>
      </c>
      <c r="D17" s="106">
        <v>64.5</v>
      </c>
      <c r="E17" s="106">
        <f t="shared" si="0"/>
        <v>198.89999999999998</v>
      </c>
      <c r="F17" s="78">
        <v>32.8</v>
      </c>
      <c r="G17" s="78">
        <v>533.8</v>
      </c>
      <c r="H17" s="65">
        <v>262.7</v>
      </c>
      <c r="I17" s="78">
        <v>105.1</v>
      </c>
      <c r="J17" s="78">
        <v>12.7</v>
      </c>
      <c r="K17" s="78">
        <v>0</v>
      </c>
      <c r="L17" s="78">
        <v>0</v>
      </c>
      <c r="M17" s="65">
        <f t="shared" si="1"/>
        <v>47.9500000000004</v>
      </c>
      <c r="N17" s="65">
        <v>3337.15</v>
      </c>
      <c r="O17" s="65">
        <v>5400</v>
      </c>
      <c r="P17" s="3">
        <f t="shared" si="2"/>
        <v>0.6179907407407408</v>
      </c>
      <c r="Q17" s="2">
        <v>6179.9</v>
      </c>
      <c r="R17" s="69">
        <v>0</v>
      </c>
      <c r="S17" s="65">
        <v>0</v>
      </c>
      <c r="T17" s="74">
        <v>0</v>
      </c>
      <c r="U17" s="127">
        <v>0</v>
      </c>
      <c r="V17" s="128"/>
      <c r="W17" s="68">
        <f t="shared" si="3"/>
        <v>0</v>
      </c>
    </row>
    <row r="18" spans="1:23" ht="12.75">
      <c r="A18" s="10">
        <v>43181</v>
      </c>
      <c r="B18" s="65">
        <v>4719.2</v>
      </c>
      <c r="C18" s="70">
        <v>215.7</v>
      </c>
      <c r="D18" s="106">
        <v>4.2</v>
      </c>
      <c r="E18" s="106">
        <f t="shared" si="0"/>
        <v>211.5</v>
      </c>
      <c r="F18" s="78">
        <v>53.5</v>
      </c>
      <c r="G18" s="78">
        <v>419.2</v>
      </c>
      <c r="H18" s="65">
        <v>291.5</v>
      </c>
      <c r="I18" s="78">
        <v>101.8</v>
      </c>
      <c r="J18" s="78">
        <v>4.3</v>
      </c>
      <c r="K18" s="78">
        <v>0</v>
      </c>
      <c r="L18" s="78">
        <v>0</v>
      </c>
      <c r="M18" s="65">
        <f>N18-B18-C18-F18-G18-H18-I18-J18-K18-L18</f>
        <v>11.350000000000332</v>
      </c>
      <c r="N18" s="65">
        <v>5816.55</v>
      </c>
      <c r="O18" s="65">
        <v>8700</v>
      </c>
      <c r="P18" s="3">
        <f>N18/O18</f>
        <v>0.6685689655172414</v>
      </c>
      <c r="Q18" s="2">
        <v>6179.9</v>
      </c>
      <c r="R18" s="69">
        <v>0</v>
      </c>
      <c r="S18" s="65">
        <v>0</v>
      </c>
      <c r="T18" s="70">
        <v>20</v>
      </c>
      <c r="U18" s="127">
        <v>0</v>
      </c>
      <c r="V18" s="128"/>
      <c r="W18" s="68">
        <f t="shared" si="3"/>
        <v>20</v>
      </c>
    </row>
    <row r="19" spans="1:23" ht="12.75">
      <c r="A19" s="10">
        <v>43182</v>
      </c>
      <c r="B19" s="65">
        <v>3628.4</v>
      </c>
      <c r="C19" s="70">
        <v>469.7</v>
      </c>
      <c r="D19" s="106">
        <v>61</v>
      </c>
      <c r="E19" s="106">
        <f t="shared" si="0"/>
        <v>408.7</v>
      </c>
      <c r="F19" s="78">
        <v>251.3</v>
      </c>
      <c r="G19" s="78">
        <v>2322.6</v>
      </c>
      <c r="H19" s="65">
        <v>113.3</v>
      </c>
      <c r="I19" s="78">
        <v>122</v>
      </c>
      <c r="J19" s="78">
        <v>21.9</v>
      </c>
      <c r="K19" s="78">
        <v>0</v>
      </c>
      <c r="L19" s="78">
        <v>0</v>
      </c>
      <c r="M19" s="65">
        <f>N19-B19-C19-F19-G19-H19-I19-J19-K19-L19</f>
        <v>16.03999999999977</v>
      </c>
      <c r="N19" s="65">
        <v>6945.24</v>
      </c>
      <c r="O19" s="65">
        <v>5600</v>
      </c>
      <c r="P19" s="3">
        <f t="shared" si="2"/>
        <v>1.2402214285714286</v>
      </c>
      <c r="Q19" s="2">
        <v>6179.9</v>
      </c>
      <c r="R19" s="69">
        <v>0</v>
      </c>
      <c r="S19" s="65">
        <v>0</v>
      </c>
      <c r="T19" s="70">
        <v>25</v>
      </c>
      <c r="U19" s="127">
        <v>0</v>
      </c>
      <c r="V19" s="128"/>
      <c r="W19" s="68">
        <f t="shared" si="3"/>
        <v>25</v>
      </c>
    </row>
    <row r="20" spans="1:23" ht="12.75">
      <c r="A20" s="10">
        <v>43185</v>
      </c>
      <c r="B20" s="65">
        <v>1043.6</v>
      </c>
      <c r="C20" s="70">
        <v>540</v>
      </c>
      <c r="D20" s="106">
        <v>271.9</v>
      </c>
      <c r="E20" s="106">
        <f t="shared" si="0"/>
        <v>268.1</v>
      </c>
      <c r="F20" s="78">
        <v>57.2</v>
      </c>
      <c r="G20" s="65">
        <v>1117.7</v>
      </c>
      <c r="H20" s="65">
        <v>237</v>
      </c>
      <c r="I20" s="78">
        <v>100.8</v>
      </c>
      <c r="J20" s="78">
        <v>6.4</v>
      </c>
      <c r="K20" s="78">
        <v>0</v>
      </c>
      <c r="L20" s="78">
        <v>0</v>
      </c>
      <c r="M20" s="65">
        <f t="shared" si="1"/>
        <v>11.200000000000093</v>
      </c>
      <c r="N20" s="65">
        <v>3113.9</v>
      </c>
      <c r="O20" s="65">
        <v>4330</v>
      </c>
      <c r="P20" s="3">
        <f t="shared" si="2"/>
        <v>0.7191454965357967</v>
      </c>
      <c r="Q20" s="2">
        <v>6179.9</v>
      </c>
      <c r="R20" s="69">
        <v>53</v>
      </c>
      <c r="S20" s="65">
        <v>0</v>
      </c>
      <c r="T20" s="70">
        <v>0</v>
      </c>
      <c r="U20" s="127">
        <v>0</v>
      </c>
      <c r="V20" s="128"/>
      <c r="W20" s="68">
        <f t="shared" si="3"/>
        <v>53</v>
      </c>
    </row>
    <row r="21" spans="1:23" ht="12.75">
      <c r="A21" s="108">
        <v>43186</v>
      </c>
      <c r="B21" s="65">
        <v>1521.7</v>
      </c>
      <c r="C21" s="70">
        <v>2293.4</v>
      </c>
      <c r="D21" s="106">
        <v>1669.1</v>
      </c>
      <c r="E21" s="106">
        <f t="shared" si="0"/>
        <v>624.3000000000002</v>
      </c>
      <c r="F21" s="78">
        <v>75.1</v>
      </c>
      <c r="G21" s="65">
        <v>1863.5</v>
      </c>
      <c r="H21" s="65">
        <v>130.4</v>
      </c>
      <c r="I21" s="78">
        <v>161</v>
      </c>
      <c r="J21" s="78">
        <v>8.4</v>
      </c>
      <c r="K21" s="78">
        <v>0</v>
      </c>
      <c r="L21" s="78">
        <v>0</v>
      </c>
      <c r="M21" s="65">
        <f t="shared" si="1"/>
        <v>11.10000000000054</v>
      </c>
      <c r="N21" s="65">
        <v>6064.6</v>
      </c>
      <c r="O21" s="65">
        <v>4800</v>
      </c>
      <c r="P21" s="3">
        <f t="shared" si="2"/>
        <v>1.2634583333333333</v>
      </c>
      <c r="Q21" s="2">
        <v>6179.9</v>
      </c>
      <c r="R21" s="102">
        <v>15</v>
      </c>
      <c r="S21" s="103">
        <v>0</v>
      </c>
      <c r="T21" s="104">
        <v>0</v>
      </c>
      <c r="U21" s="127">
        <v>0</v>
      </c>
      <c r="V21" s="128"/>
      <c r="W21" s="68">
        <f t="shared" si="3"/>
        <v>15</v>
      </c>
    </row>
    <row r="22" spans="1:23" ht="12.75">
      <c r="A22" s="10">
        <v>43187</v>
      </c>
      <c r="B22" s="65">
        <v>2916.4</v>
      </c>
      <c r="C22" s="70">
        <v>523.5</v>
      </c>
      <c r="D22" s="106">
        <v>180.3</v>
      </c>
      <c r="E22" s="106">
        <f t="shared" si="0"/>
        <v>343.2</v>
      </c>
      <c r="F22" s="78">
        <v>53.3</v>
      </c>
      <c r="G22" s="65">
        <v>1827.1</v>
      </c>
      <c r="H22" s="65">
        <v>130.8</v>
      </c>
      <c r="I22" s="78">
        <v>33.8</v>
      </c>
      <c r="J22" s="78">
        <v>8.1</v>
      </c>
      <c r="K22" s="78">
        <v>0</v>
      </c>
      <c r="L22" s="78">
        <v>0</v>
      </c>
      <c r="M22" s="65">
        <f t="shared" si="1"/>
        <v>17.6000000000004</v>
      </c>
      <c r="N22" s="65">
        <v>5510.6</v>
      </c>
      <c r="O22" s="65">
        <v>5800</v>
      </c>
      <c r="P22" s="3">
        <f>N22/O21</f>
        <v>1.1480416666666668</v>
      </c>
      <c r="Q22" s="2">
        <v>6179.9</v>
      </c>
      <c r="R22" s="102">
        <v>0</v>
      </c>
      <c r="S22" s="103">
        <v>0</v>
      </c>
      <c r="T22" s="104">
        <v>0</v>
      </c>
      <c r="U22" s="127">
        <v>0</v>
      </c>
      <c r="V22" s="128"/>
      <c r="W22" s="68">
        <f t="shared" si="3"/>
        <v>0</v>
      </c>
    </row>
    <row r="23" spans="1:23" ht="12.75">
      <c r="A23" s="108">
        <v>43188</v>
      </c>
      <c r="B23" s="65">
        <v>11113.5</v>
      </c>
      <c r="C23" s="70">
        <v>836.8</v>
      </c>
      <c r="D23" s="106">
        <v>657.1</v>
      </c>
      <c r="E23" s="106">
        <f t="shared" si="0"/>
        <v>179.69999999999993</v>
      </c>
      <c r="F23" s="78">
        <v>381.1</v>
      </c>
      <c r="G23" s="65">
        <v>1938.7</v>
      </c>
      <c r="H23" s="65">
        <v>305.3</v>
      </c>
      <c r="I23" s="78">
        <v>221.4</v>
      </c>
      <c r="J23" s="78">
        <v>10.4</v>
      </c>
      <c r="K23" s="78">
        <v>0</v>
      </c>
      <c r="L23" s="78">
        <v>0</v>
      </c>
      <c r="M23" s="65">
        <f t="shared" si="1"/>
        <v>162.79999999999984</v>
      </c>
      <c r="N23" s="65">
        <v>14970</v>
      </c>
      <c r="O23" s="65">
        <v>12900</v>
      </c>
      <c r="P23" s="3">
        <f t="shared" si="2"/>
        <v>1.1604651162790698</v>
      </c>
      <c r="Q23" s="2">
        <v>6179.9</v>
      </c>
      <c r="R23" s="102">
        <v>10</v>
      </c>
      <c r="S23" s="103">
        <v>0</v>
      </c>
      <c r="T23" s="104">
        <v>25</v>
      </c>
      <c r="U23" s="127">
        <v>0</v>
      </c>
      <c r="V23" s="128"/>
      <c r="W23" s="68">
        <f t="shared" si="3"/>
        <v>35</v>
      </c>
    </row>
    <row r="24" spans="1:23" ht="13.5" thickBot="1">
      <c r="A24" s="10">
        <v>43189</v>
      </c>
      <c r="B24" s="65">
        <v>6983.48</v>
      </c>
      <c r="C24" s="74">
        <v>516.65</v>
      </c>
      <c r="D24" s="106">
        <v>269.26</v>
      </c>
      <c r="E24" s="106">
        <f t="shared" si="0"/>
        <v>247.39</v>
      </c>
      <c r="F24" s="78">
        <v>113.9</v>
      </c>
      <c r="G24" s="65">
        <v>2138</v>
      </c>
      <c r="H24" s="65">
        <v>279.3</v>
      </c>
      <c r="I24" s="78">
        <v>120.4</v>
      </c>
      <c r="J24" s="78">
        <v>27.2</v>
      </c>
      <c r="K24" s="78">
        <v>0</v>
      </c>
      <c r="L24" s="78">
        <v>0</v>
      </c>
      <c r="M24" s="65">
        <f t="shared" si="1"/>
        <v>17.36999999999951</v>
      </c>
      <c r="N24" s="65">
        <v>10196.3</v>
      </c>
      <c r="O24" s="65">
        <v>9005</v>
      </c>
      <c r="P24" s="3">
        <f t="shared" si="2"/>
        <v>1.132293170460855</v>
      </c>
      <c r="Q24" s="2">
        <v>6179.9</v>
      </c>
      <c r="R24" s="98"/>
      <c r="S24" s="99"/>
      <c r="T24" s="100"/>
      <c r="U24" s="142"/>
      <c r="V24" s="143"/>
      <c r="W24" s="101">
        <f t="shared" si="3"/>
        <v>0</v>
      </c>
    </row>
    <row r="25" spans="1:23" ht="13.5" thickBot="1">
      <c r="A25" s="83" t="s">
        <v>28</v>
      </c>
      <c r="B25" s="85">
        <f aca="true" t="shared" si="4" ref="B25:O25">SUM(B4:B24)</f>
        <v>78716.68</v>
      </c>
      <c r="C25" s="85">
        <f t="shared" si="4"/>
        <v>19076.95</v>
      </c>
      <c r="D25" s="107">
        <f t="shared" si="4"/>
        <v>4109.76</v>
      </c>
      <c r="E25" s="107">
        <f t="shared" si="4"/>
        <v>14967.190000000002</v>
      </c>
      <c r="F25" s="85">
        <f t="shared" si="4"/>
        <v>1389.2000000000003</v>
      </c>
      <c r="G25" s="85">
        <f t="shared" si="4"/>
        <v>16690.5</v>
      </c>
      <c r="H25" s="85">
        <f t="shared" si="4"/>
        <v>9049.649999999998</v>
      </c>
      <c r="I25" s="85">
        <f t="shared" si="4"/>
        <v>2246.5</v>
      </c>
      <c r="J25" s="85">
        <f t="shared" si="4"/>
        <v>426.5999999999999</v>
      </c>
      <c r="K25" s="85">
        <f t="shared" si="4"/>
        <v>586.3</v>
      </c>
      <c r="L25" s="85">
        <f t="shared" si="4"/>
        <v>819.7</v>
      </c>
      <c r="M25" s="84">
        <f t="shared" si="4"/>
        <v>776.2600000000039</v>
      </c>
      <c r="N25" s="84">
        <f t="shared" si="4"/>
        <v>129778.34000000001</v>
      </c>
      <c r="O25" s="84">
        <f t="shared" si="4"/>
        <v>125025</v>
      </c>
      <c r="P25" s="86">
        <f>N25/O25</f>
        <v>1.0380191161767647</v>
      </c>
      <c r="Q25" s="2"/>
      <c r="R25" s="75">
        <f>SUM(R4:R24)</f>
        <v>1007.3</v>
      </c>
      <c r="S25" s="75">
        <f>SUM(S4:S24)</f>
        <v>0.04</v>
      </c>
      <c r="T25" s="75">
        <f>SUM(T4:T24)</f>
        <v>1126.6</v>
      </c>
      <c r="U25" s="144">
        <f>SUM(U4:U24)</f>
        <v>1</v>
      </c>
      <c r="V25" s="145"/>
      <c r="W25" s="75">
        <f>R25+S25+U25+T25+V25</f>
        <v>2134.9399999999996</v>
      </c>
    </row>
    <row r="26" spans="1:17" ht="12.75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17" ht="17.25" customHeight="1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32" t="s">
        <v>33</v>
      </c>
      <c r="S28" s="132"/>
      <c r="T28" s="132"/>
      <c r="U28" s="132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46" t="s">
        <v>29</v>
      </c>
      <c r="S29" s="146"/>
      <c r="T29" s="146"/>
      <c r="U29" s="146"/>
      <c r="V29" s="50"/>
      <c r="W29" s="50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34">
        <v>43191</v>
      </c>
      <c r="S30" s="147">
        <v>36.88</v>
      </c>
      <c r="T30" s="147"/>
      <c r="U30" s="147"/>
      <c r="V30" s="57"/>
      <c r="W30" s="57"/>
    </row>
    <row r="31" spans="1:23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35"/>
      <c r="S31" s="147"/>
      <c r="T31" s="147"/>
      <c r="U31" s="147"/>
      <c r="V31" s="57"/>
      <c r="W31" s="57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33" t="s">
        <v>34</v>
      </c>
      <c r="T32" s="34" t="s">
        <v>39</v>
      </c>
      <c r="U32" s="48">
        <f>'[1]серпень'!$I$83</f>
        <v>0</v>
      </c>
      <c r="V32" s="54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29" t="s">
        <v>45</v>
      </c>
      <c r="T33" s="130"/>
      <c r="U33" s="35">
        <f>'[1]серпень'!$I$82</f>
        <v>0</v>
      </c>
      <c r="V33" s="56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31" t="s">
        <v>40</v>
      </c>
      <c r="T34" s="131"/>
      <c r="U34" s="48">
        <f>'[1]серпень'!$I$81</f>
        <v>0</v>
      </c>
      <c r="V34" s="54"/>
      <c r="W34" s="55"/>
    </row>
    <row r="35" spans="1:23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U35" s="56"/>
      <c r="V35" s="56"/>
      <c r="W35" s="55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32" t="s">
        <v>30</v>
      </c>
      <c r="S38" s="132"/>
      <c r="T38" s="132"/>
      <c r="U38" s="132"/>
      <c r="V38" s="52"/>
      <c r="W38" s="52"/>
    </row>
    <row r="39" spans="1:23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33" t="s">
        <v>31</v>
      </c>
      <c r="S39" s="133"/>
      <c r="T39" s="133"/>
      <c r="U39" s="133"/>
      <c r="V39" s="53"/>
      <c r="W39" s="53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34">
        <v>43191</v>
      </c>
      <c r="S40" s="136">
        <v>6267.390409999999</v>
      </c>
      <c r="T40" s="137"/>
      <c r="U40" s="138"/>
      <c r="V40" s="51"/>
      <c r="W40" s="51"/>
    </row>
    <row r="41" spans="1:23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35"/>
      <c r="S41" s="139"/>
      <c r="T41" s="140"/>
      <c r="U41" s="141"/>
      <c r="V41" s="51"/>
      <c r="W41" s="5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Q47" s="1"/>
    </row>
  </sheetData>
  <sheetProtection/>
  <mergeCells count="37">
    <mergeCell ref="R40:R41"/>
    <mergeCell ref="S40:U41"/>
    <mergeCell ref="R30:R31"/>
    <mergeCell ref="S30:U31"/>
    <mergeCell ref="S33:T33"/>
    <mergeCell ref="S34:T34"/>
    <mergeCell ref="R38:U38"/>
    <mergeCell ref="R39:U39"/>
    <mergeCell ref="U20:V20"/>
    <mergeCell ref="U21:V21"/>
    <mergeCell ref="U24:V24"/>
    <mergeCell ref="U25:V25"/>
    <mergeCell ref="R28:U28"/>
    <mergeCell ref="R29:U29"/>
    <mergeCell ref="U23:V23"/>
    <mergeCell ref="U22:V22"/>
    <mergeCell ref="U14:V14"/>
    <mergeCell ref="U15:V15"/>
    <mergeCell ref="U16:V16"/>
    <mergeCell ref="U17:V17"/>
    <mergeCell ref="U18:V18"/>
    <mergeCell ref="U19:V19"/>
    <mergeCell ref="U8:V8"/>
    <mergeCell ref="U9:V9"/>
    <mergeCell ref="U10:V10"/>
    <mergeCell ref="U11:V11"/>
    <mergeCell ref="U12:V12"/>
    <mergeCell ref="U13:V13"/>
    <mergeCell ref="U5:V5"/>
    <mergeCell ref="U6:V6"/>
    <mergeCell ref="U7:V7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45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R41" sqref="R41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10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50" t="s">
        <v>84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2"/>
      <c r="Q1" s="1"/>
      <c r="R1" s="153" t="s">
        <v>85</v>
      </c>
      <c r="S1" s="154"/>
      <c r="T1" s="154"/>
      <c r="U1" s="154"/>
      <c r="V1" s="154"/>
      <c r="W1" s="155"/>
    </row>
    <row r="2" spans="1:23" ht="15" thickBot="1">
      <c r="A2" s="156" t="s">
        <v>87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8"/>
      <c r="Q2" s="1"/>
      <c r="R2" s="159" t="s">
        <v>88</v>
      </c>
      <c r="S2" s="160"/>
      <c r="T2" s="160"/>
      <c r="U2" s="160"/>
      <c r="V2" s="160"/>
      <c r="W2" s="161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86</v>
      </c>
      <c r="O3" s="62" t="s">
        <v>76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62" t="s">
        <v>47</v>
      </c>
      <c r="V3" s="163"/>
      <c r="W3" s="93" t="s">
        <v>27</v>
      </c>
    </row>
    <row r="4" spans="1:23" ht="12.75">
      <c r="A4" s="10">
        <v>43192</v>
      </c>
      <c r="B4" s="65">
        <v>948.6</v>
      </c>
      <c r="C4" s="79">
        <v>333.9</v>
      </c>
      <c r="D4" s="106">
        <v>4.8</v>
      </c>
      <c r="E4" s="106">
        <f aca="true" t="shared" si="0" ref="E4:E22">C4-D4</f>
        <v>329.09999999999997</v>
      </c>
      <c r="F4" s="65">
        <v>54.2</v>
      </c>
      <c r="G4" s="65">
        <v>230</v>
      </c>
      <c r="H4" s="67">
        <v>572.4</v>
      </c>
      <c r="I4" s="78">
        <v>97.4</v>
      </c>
      <c r="J4" s="78">
        <v>68.1</v>
      </c>
      <c r="K4" s="78">
        <v>0</v>
      </c>
      <c r="L4" s="65">
        <v>1137.4</v>
      </c>
      <c r="M4" s="65">
        <f aca="true" t="shared" si="1" ref="M4:M22">N4-B4-C4-F4-G4-H4-I4-J4-K4-L4</f>
        <v>13.900000000000091</v>
      </c>
      <c r="N4" s="65">
        <v>3455.9</v>
      </c>
      <c r="O4" s="65">
        <v>3500</v>
      </c>
      <c r="P4" s="3">
        <f aca="true" t="shared" si="2" ref="P4:P22">N4/O4</f>
        <v>0.9874</v>
      </c>
      <c r="Q4" s="2">
        <f>AVERAGE(N4:N22)</f>
        <v>7169.61052631579</v>
      </c>
      <c r="R4" s="94">
        <v>0</v>
      </c>
      <c r="S4" s="95">
        <v>0</v>
      </c>
      <c r="T4" s="96">
        <v>87.5</v>
      </c>
      <c r="U4" s="164">
        <v>0</v>
      </c>
      <c r="V4" s="165"/>
      <c r="W4" s="97">
        <f>R4+S4+U4+T4+V4</f>
        <v>87.5</v>
      </c>
    </row>
    <row r="5" spans="1:23" ht="12.75">
      <c r="A5" s="10">
        <v>43193</v>
      </c>
      <c r="B5" s="65">
        <v>1228.7</v>
      </c>
      <c r="C5" s="79">
        <v>221.2</v>
      </c>
      <c r="D5" s="106">
        <v>8</v>
      </c>
      <c r="E5" s="106">
        <f t="shared" si="0"/>
        <v>213.2</v>
      </c>
      <c r="F5" s="65">
        <v>33.1</v>
      </c>
      <c r="G5" s="65">
        <v>113.9</v>
      </c>
      <c r="H5" s="79">
        <v>1025.4</v>
      </c>
      <c r="I5" s="78">
        <v>158.7</v>
      </c>
      <c r="J5" s="78">
        <v>58.2</v>
      </c>
      <c r="K5" s="78">
        <v>579.3</v>
      </c>
      <c r="L5" s="65">
        <v>0</v>
      </c>
      <c r="M5" s="65">
        <f t="shared" si="1"/>
        <v>13.599999999999454</v>
      </c>
      <c r="N5" s="65">
        <v>3432.1</v>
      </c>
      <c r="O5" s="65">
        <v>2800</v>
      </c>
      <c r="P5" s="3">
        <f t="shared" si="2"/>
        <v>1.22575</v>
      </c>
      <c r="Q5" s="2">
        <v>7169.6</v>
      </c>
      <c r="R5" s="69">
        <v>76</v>
      </c>
      <c r="S5" s="65">
        <v>0</v>
      </c>
      <c r="T5" s="70">
        <v>0</v>
      </c>
      <c r="U5" s="127">
        <v>0</v>
      </c>
      <c r="V5" s="128"/>
      <c r="W5" s="68">
        <f aca="true" t="shared" si="3" ref="W5:W22">R5+S5+U5+T5+V5</f>
        <v>76</v>
      </c>
    </row>
    <row r="6" spans="1:23" ht="12.75">
      <c r="A6" s="10">
        <v>43194</v>
      </c>
      <c r="B6" s="65">
        <v>2598.4</v>
      </c>
      <c r="C6" s="79">
        <v>153.9</v>
      </c>
      <c r="D6" s="106">
        <v>23.8</v>
      </c>
      <c r="E6" s="106">
        <f t="shared" si="0"/>
        <v>130.1</v>
      </c>
      <c r="F6" s="72">
        <v>89.7</v>
      </c>
      <c r="G6" s="65">
        <v>159.7</v>
      </c>
      <c r="H6" s="80">
        <v>818.6</v>
      </c>
      <c r="I6" s="78">
        <v>99.2</v>
      </c>
      <c r="J6" s="78">
        <v>76.2</v>
      </c>
      <c r="K6" s="78">
        <v>0</v>
      </c>
      <c r="L6" s="78">
        <v>0</v>
      </c>
      <c r="M6" s="65">
        <f t="shared" si="1"/>
        <v>25.639999999999844</v>
      </c>
      <c r="N6" s="65">
        <v>4021.34</v>
      </c>
      <c r="O6" s="65">
        <v>4500</v>
      </c>
      <c r="P6" s="3">
        <f t="shared" si="2"/>
        <v>0.8936311111111112</v>
      </c>
      <c r="Q6" s="2">
        <v>7169.6</v>
      </c>
      <c r="R6" s="71">
        <v>0</v>
      </c>
      <c r="S6" s="72">
        <v>0</v>
      </c>
      <c r="T6" s="73">
        <v>26</v>
      </c>
      <c r="U6" s="148">
        <v>0</v>
      </c>
      <c r="V6" s="149"/>
      <c r="W6" s="68">
        <f t="shared" si="3"/>
        <v>26</v>
      </c>
    </row>
    <row r="7" spans="1:23" ht="12.75">
      <c r="A7" s="10">
        <v>43195</v>
      </c>
      <c r="B7" s="77">
        <v>6129.7</v>
      </c>
      <c r="C7" s="79">
        <v>187.6</v>
      </c>
      <c r="D7" s="106">
        <v>7.2</v>
      </c>
      <c r="E7" s="106">
        <f t="shared" si="0"/>
        <v>180.4</v>
      </c>
      <c r="F7" s="65">
        <v>109.7</v>
      </c>
      <c r="G7" s="65">
        <v>374.4</v>
      </c>
      <c r="H7" s="79">
        <v>941.5</v>
      </c>
      <c r="I7" s="78">
        <v>72.2</v>
      </c>
      <c r="J7" s="78">
        <v>37.95</v>
      </c>
      <c r="K7" s="78">
        <v>0</v>
      </c>
      <c r="L7" s="78">
        <v>0</v>
      </c>
      <c r="M7" s="65">
        <f t="shared" si="1"/>
        <v>12.950000000000358</v>
      </c>
      <c r="N7" s="65">
        <v>7866</v>
      </c>
      <c r="O7" s="65">
        <v>7000</v>
      </c>
      <c r="P7" s="3">
        <f t="shared" si="2"/>
        <v>1.1237142857142857</v>
      </c>
      <c r="Q7" s="2">
        <v>7169.6</v>
      </c>
      <c r="R7" s="71">
        <v>0</v>
      </c>
      <c r="S7" s="72">
        <v>0</v>
      </c>
      <c r="T7" s="73">
        <v>130.25</v>
      </c>
      <c r="U7" s="148">
        <v>0</v>
      </c>
      <c r="V7" s="149"/>
      <c r="W7" s="68">
        <f t="shared" si="3"/>
        <v>130.25</v>
      </c>
    </row>
    <row r="8" spans="1:23" ht="12.75">
      <c r="A8" s="10">
        <v>43196</v>
      </c>
      <c r="B8" s="65">
        <v>13427.9</v>
      </c>
      <c r="C8" s="70">
        <v>122.4</v>
      </c>
      <c r="D8" s="106">
        <v>26</v>
      </c>
      <c r="E8" s="106">
        <f t="shared" si="0"/>
        <v>96.4</v>
      </c>
      <c r="F8" s="78">
        <v>21.1</v>
      </c>
      <c r="G8" s="78">
        <v>299.6</v>
      </c>
      <c r="H8" s="65">
        <v>936.6</v>
      </c>
      <c r="I8" s="78">
        <v>122</v>
      </c>
      <c r="J8" s="78">
        <v>104.6</v>
      </c>
      <c r="K8" s="78">
        <v>0</v>
      </c>
      <c r="L8" s="78">
        <v>0</v>
      </c>
      <c r="M8" s="65">
        <f t="shared" si="1"/>
        <v>19.140000000000583</v>
      </c>
      <c r="N8" s="65">
        <v>15053.34</v>
      </c>
      <c r="O8" s="65">
        <v>10000</v>
      </c>
      <c r="P8" s="3">
        <f t="shared" si="2"/>
        <v>1.505334</v>
      </c>
      <c r="Q8" s="2">
        <v>7169.6</v>
      </c>
      <c r="R8" s="71">
        <v>113.2</v>
      </c>
      <c r="S8" s="72">
        <v>0</v>
      </c>
      <c r="T8" s="70">
        <v>10</v>
      </c>
      <c r="U8" s="127">
        <v>0</v>
      </c>
      <c r="V8" s="128"/>
      <c r="W8" s="68">
        <f t="shared" si="3"/>
        <v>123.2</v>
      </c>
    </row>
    <row r="9" spans="1:23" ht="12.75">
      <c r="A9" s="10">
        <v>43200</v>
      </c>
      <c r="B9" s="65">
        <v>690.6</v>
      </c>
      <c r="C9" s="70">
        <v>174.4</v>
      </c>
      <c r="D9" s="106">
        <v>78.2</v>
      </c>
      <c r="E9" s="106">
        <f t="shared" si="0"/>
        <v>96.2</v>
      </c>
      <c r="F9" s="78">
        <v>136.3</v>
      </c>
      <c r="G9" s="82">
        <v>205.9</v>
      </c>
      <c r="H9" s="65">
        <v>1262.8</v>
      </c>
      <c r="I9" s="78">
        <v>133.3</v>
      </c>
      <c r="J9" s="78">
        <v>32.6</v>
      </c>
      <c r="K9" s="78">
        <v>0</v>
      </c>
      <c r="L9" s="78">
        <v>0</v>
      </c>
      <c r="M9" s="65">
        <f t="shared" si="1"/>
        <v>25.299999999999805</v>
      </c>
      <c r="N9" s="65">
        <v>2661.2</v>
      </c>
      <c r="O9" s="65">
        <v>3500</v>
      </c>
      <c r="P9" s="3">
        <f t="shared" si="2"/>
        <v>0.7603428571428571</v>
      </c>
      <c r="Q9" s="2">
        <v>7169.6</v>
      </c>
      <c r="R9" s="71">
        <v>0</v>
      </c>
      <c r="S9" s="72">
        <v>0</v>
      </c>
      <c r="T9" s="70">
        <v>0</v>
      </c>
      <c r="U9" s="127">
        <v>0</v>
      </c>
      <c r="V9" s="128"/>
      <c r="W9" s="68">
        <f t="shared" si="3"/>
        <v>0</v>
      </c>
    </row>
    <row r="10" spans="1:23" ht="12.75">
      <c r="A10" s="10">
        <v>43201</v>
      </c>
      <c r="B10" s="65">
        <v>804.3</v>
      </c>
      <c r="C10" s="70">
        <v>486.6</v>
      </c>
      <c r="D10" s="106">
        <v>24.1</v>
      </c>
      <c r="E10" s="106">
        <f t="shared" si="0"/>
        <v>462.5</v>
      </c>
      <c r="F10" s="78">
        <v>124.9</v>
      </c>
      <c r="G10" s="78">
        <v>337</v>
      </c>
      <c r="H10" s="65">
        <v>1582</v>
      </c>
      <c r="I10" s="78">
        <v>128.1</v>
      </c>
      <c r="J10" s="78">
        <v>11.6</v>
      </c>
      <c r="K10" s="78">
        <v>0</v>
      </c>
      <c r="L10" s="78">
        <v>0</v>
      </c>
      <c r="M10" s="65">
        <f t="shared" si="1"/>
        <v>18.900000000000368</v>
      </c>
      <c r="N10" s="65">
        <v>3493.4</v>
      </c>
      <c r="O10" s="72">
        <v>2200</v>
      </c>
      <c r="P10" s="3">
        <f t="shared" si="2"/>
        <v>1.587909090909091</v>
      </c>
      <c r="Q10" s="2">
        <v>7169.6</v>
      </c>
      <c r="R10" s="71">
        <v>0</v>
      </c>
      <c r="S10" s="72">
        <v>0</v>
      </c>
      <c r="T10" s="70">
        <v>7</v>
      </c>
      <c r="U10" s="127">
        <v>0</v>
      </c>
      <c r="V10" s="128"/>
      <c r="W10" s="68">
        <f>R10+S10+U10+T10+V10</f>
        <v>7</v>
      </c>
    </row>
    <row r="11" spans="1:23" ht="12.75">
      <c r="A11" s="10">
        <v>43202</v>
      </c>
      <c r="B11" s="65">
        <v>2435.1</v>
      </c>
      <c r="C11" s="70">
        <v>231.9</v>
      </c>
      <c r="D11" s="106">
        <v>8</v>
      </c>
      <c r="E11" s="106">
        <f t="shared" si="0"/>
        <v>223.9</v>
      </c>
      <c r="F11" s="78">
        <v>43</v>
      </c>
      <c r="G11" s="78">
        <v>236.3</v>
      </c>
      <c r="H11" s="65">
        <v>1651.6</v>
      </c>
      <c r="I11" s="78">
        <v>75</v>
      </c>
      <c r="J11" s="78">
        <v>33.5</v>
      </c>
      <c r="K11" s="78">
        <v>0</v>
      </c>
      <c r="L11" s="78">
        <v>0</v>
      </c>
      <c r="M11" s="65">
        <f t="shared" si="1"/>
        <v>26.100000000000136</v>
      </c>
      <c r="N11" s="65">
        <v>4732.5</v>
      </c>
      <c r="O11" s="65">
        <v>5000</v>
      </c>
      <c r="P11" s="3">
        <f t="shared" si="2"/>
        <v>0.9465</v>
      </c>
      <c r="Q11" s="2">
        <v>7169.6</v>
      </c>
      <c r="R11" s="69">
        <v>0</v>
      </c>
      <c r="S11" s="65">
        <v>0</v>
      </c>
      <c r="T11" s="70">
        <v>0</v>
      </c>
      <c r="U11" s="127">
        <v>0</v>
      </c>
      <c r="V11" s="128"/>
      <c r="W11" s="68">
        <f t="shared" si="3"/>
        <v>0</v>
      </c>
    </row>
    <row r="12" spans="1:23" ht="12.75">
      <c r="A12" s="10">
        <v>43203</v>
      </c>
      <c r="B12" s="77">
        <v>7533.6</v>
      </c>
      <c r="C12" s="70">
        <v>258.8</v>
      </c>
      <c r="D12" s="106">
        <v>38.6</v>
      </c>
      <c r="E12" s="106">
        <f t="shared" si="0"/>
        <v>220.20000000000002</v>
      </c>
      <c r="F12" s="78">
        <v>214.9</v>
      </c>
      <c r="G12" s="78">
        <v>176.6</v>
      </c>
      <c r="H12" s="65">
        <v>1278.9</v>
      </c>
      <c r="I12" s="78">
        <v>109.1</v>
      </c>
      <c r="J12" s="78">
        <v>21.9</v>
      </c>
      <c r="K12" s="78">
        <v>0</v>
      </c>
      <c r="L12" s="78">
        <v>0</v>
      </c>
      <c r="M12" s="65">
        <f t="shared" si="1"/>
        <v>16.99999999999887</v>
      </c>
      <c r="N12" s="65">
        <v>9610.8</v>
      </c>
      <c r="O12" s="65">
        <v>7000</v>
      </c>
      <c r="P12" s="3">
        <f t="shared" si="2"/>
        <v>1.3729714285714285</v>
      </c>
      <c r="Q12" s="2">
        <v>7169.6</v>
      </c>
      <c r="R12" s="69">
        <v>0</v>
      </c>
      <c r="S12" s="65">
        <v>0</v>
      </c>
      <c r="T12" s="70">
        <v>0</v>
      </c>
      <c r="U12" s="127">
        <v>0</v>
      </c>
      <c r="V12" s="128"/>
      <c r="W12" s="68">
        <f t="shared" si="3"/>
        <v>0</v>
      </c>
    </row>
    <row r="13" spans="1:23" ht="12.75">
      <c r="A13" s="10">
        <v>43206</v>
      </c>
      <c r="B13" s="65">
        <v>2892.91</v>
      </c>
      <c r="C13" s="70">
        <v>408.4</v>
      </c>
      <c r="D13" s="106">
        <v>236.99</v>
      </c>
      <c r="E13" s="106">
        <f t="shared" si="0"/>
        <v>171.40999999999997</v>
      </c>
      <c r="F13" s="78">
        <v>131.6</v>
      </c>
      <c r="G13" s="78">
        <v>210.5</v>
      </c>
      <c r="H13" s="65">
        <v>1991.6</v>
      </c>
      <c r="I13" s="78">
        <v>105.8</v>
      </c>
      <c r="J13" s="78">
        <v>13.4</v>
      </c>
      <c r="K13" s="78">
        <v>0</v>
      </c>
      <c r="L13" s="78">
        <v>0</v>
      </c>
      <c r="M13" s="65">
        <f t="shared" si="1"/>
        <v>11.290000000000239</v>
      </c>
      <c r="N13" s="65">
        <v>5765.5</v>
      </c>
      <c r="O13" s="65">
        <v>6000</v>
      </c>
      <c r="P13" s="3">
        <f t="shared" si="2"/>
        <v>0.9609166666666666</v>
      </c>
      <c r="Q13" s="2">
        <v>7169.6</v>
      </c>
      <c r="R13" s="69">
        <v>0</v>
      </c>
      <c r="S13" s="65">
        <v>0</v>
      </c>
      <c r="T13" s="70">
        <v>18.94</v>
      </c>
      <c r="U13" s="127">
        <v>0</v>
      </c>
      <c r="V13" s="128"/>
      <c r="W13" s="68">
        <f t="shared" si="3"/>
        <v>18.94</v>
      </c>
    </row>
    <row r="14" spans="1:23" ht="12.75">
      <c r="A14" s="10">
        <v>43207</v>
      </c>
      <c r="B14" s="65">
        <v>1325.2</v>
      </c>
      <c r="C14" s="70">
        <v>552.6</v>
      </c>
      <c r="D14" s="106">
        <v>32.1</v>
      </c>
      <c r="E14" s="106">
        <f t="shared" si="0"/>
        <v>520.5</v>
      </c>
      <c r="F14" s="78">
        <v>83.3</v>
      </c>
      <c r="G14" s="78">
        <v>566.5</v>
      </c>
      <c r="H14" s="65">
        <v>1418.7</v>
      </c>
      <c r="I14" s="78">
        <v>140.4</v>
      </c>
      <c r="J14" s="78">
        <v>8.7</v>
      </c>
      <c r="K14" s="78">
        <v>0</v>
      </c>
      <c r="L14" s="78">
        <v>0</v>
      </c>
      <c r="M14" s="65">
        <f t="shared" si="1"/>
        <v>12.200000000000404</v>
      </c>
      <c r="N14" s="65">
        <v>4107.6</v>
      </c>
      <c r="O14" s="65">
        <v>5800</v>
      </c>
      <c r="P14" s="3">
        <f t="shared" si="2"/>
        <v>0.7082068965517242</v>
      </c>
      <c r="Q14" s="2">
        <v>7169.6</v>
      </c>
      <c r="R14" s="69">
        <v>0</v>
      </c>
      <c r="S14" s="65">
        <v>0</v>
      </c>
      <c r="T14" s="74">
        <v>0</v>
      </c>
      <c r="U14" s="127">
        <v>0</v>
      </c>
      <c r="V14" s="128"/>
      <c r="W14" s="68">
        <f t="shared" si="3"/>
        <v>0</v>
      </c>
    </row>
    <row r="15" spans="1:23" ht="12.75">
      <c r="A15" s="10">
        <v>43208</v>
      </c>
      <c r="B15" s="65">
        <v>1337.3</v>
      </c>
      <c r="C15" s="66">
        <v>257.1</v>
      </c>
      <c r="D15" s="106">
        <v>43.4</v>
      </c>
      <c r="E15" s="106">
        <f t="shared" si="0"/>
        <v>213.70000000000002</v>
      </c>
      <c r="F15" s="81">
        <v>329.7</v>
      </c>
      <c r="G15" s="81">
        <v>546.3</v>
      </c>
      <c r="H15" s="82">
        <v>1570.8</v>
      </c>
      <c r="I15" s="81">
        <v>55.6</v>
      </c>
      <c r="J15" s="81">
        <v>7.8</v>
      </c>
      <c r="K15" s="81">
        <v>0</v>
      </c>
      <c r="L15" s="81">
        <v>0</v>
      </c>
      <c r="M15" s="65">
        <f t="shared" si="1"/>
        <v>22.70000000000036</v>
      </c>
      <c r="N15" s="65">
        <v>4127.3</v>
      </c>
      <c r="O15" s="72">
        <v>4500</v>
      </c>
      <c r="P15" s="3">
        <f>N15/O15</f>
        <v>0.9171777777777779</v>
      </c>
      <c r="Q15" s="2">
        <v>7169.6</v>
      </c>
      <c r="R15" s="69">
        <v>0</v>
      </c>
      <c r="S15" s="65">
        <v>0</v>
      </c>
      <c r="T15" s="74">
        <v>0</v>
      </c>
      <c r="U15" s="127">
        <v>0</v>
      </c>
      <c r="V15" s="128"/>
      <c r="W15" s="68">
        <f t="shared" si="3"/>
        <v>0</v>
      </c>
    </row>
    <row r="16" spans="1:23" ht="12.75">
      <c r="A16" s="10">
        <v>43209</v>
      </c>
      <c r="B16" s="65">
        <v>3533.33</v>
      </c>
      <c r="C16" s="70">
        <v>451</v>
      </c>
      <c r="D16" s="106">
        <v>76.5</v>
      </c>
      <c r="E16" s="106">
        <f t="shared" si="0"/>
        <v>374.5</v>
      </c>
      <c r="F16" s="78">
        <v>335.7</v>
      </c>
      <c r="G16" s="78">
        <v>549.5</v>
      </c>
      <c r="H16" s="65">
        <v>2210</v>
      </c>
      <c r="I16" s="78">
        <v>121.5</v>
      </c>
      <c r="J16" s="78">
        <v>8.8</v>
      </c>
      <c r="K16" s="78">
        <v>0</v>
      </c>
      <c r="L16" s="78">
        <v>0</v>
      </c>
      <c r="M16" s="65">
        <f t="shared" si="1"/>
        <v>11.040000000000145</v>
      </c>
      <c r="N16" s="65">
        <v>7220.87</v>
      </c>
      <c r="O16" s="72">
        <v>7400</v>
      </c>
      <c r="P16" s="3">
        <f t="shared" si="2"/>
        <v>0.9757932432432432</v>
      </c>
      <c r="Q16" s="2">
        <v>7169.6</v>
      </c>
      <c r="R16" s="69">
        <v>0</v>
      </c>
      <c r="S16" s="65">
        <v>0</v>
      </c>
      <c r="T16" s="74">
        <v>0</v>
      </c>
      <c r="U16" s="127">
        <v>0</v>
      </c>
      <c r="V16" s="128"/>
      <c r="W16" s="68">
        <f t="shared" si="3"/>
        <v>0</v>
      </c>
    </row>
    <row r="17" spans="1:23" ht="12.75">
      <c r="A17" s="10">
        <v>43210</v>
      </c>
      <c r="B17" s="65">
        <v>8716.2</v>
      </c>
      <c r="C17" s="70">
        <v>238.6</v>
      </c>
      <c r="D17" s="106">
        <v>23</v>
      </c>
      <c r="E17" s="106">
        <f t="shared" si="0"/>
        <v>215.6</v>
      </c>
      <c r="F17" s="78">
        <v>354.9</v>
      </c>
      <c r="G17" s="78">
        <v>578.7</v>
      </c>
      <c r="H17" s="65">
        <v>1008.8</v>
      </c>
      <c r="I17" s="78">
        <v>67.4</v>
      </c>
      <c r="J17" s="78">
        <v>5.5</v>
      </c>
      <c r="K17" s="78">
        <v>0</v>
      </c>
      <c r="L17" s="78">
        <v>0</v>
      </c>
      <c r="M17" s="65">
        <f t="shared" si="1"/>
        <v>41.69999999999854</v>
      </c>
      <c r="N17" s="65">
        <v>11011.8</v>
      </c>
      <c r="O17" s="65">
        <v>10000</v>
      </c>
      <c r="P17" s="3">
        <f t="shared" si="2"/>
        <v>1.1011799999999998</v>
      </c>
      <c r="Q17" s="2">
        <v>7169.6</v>
      </c>
      <c r="R17" s="69">
        <v>0</v>
      </c>
      <c r="S17" s="65">
        <v>0</v>
      </c>
      <c r="T17" s="74">
        <v>0</v>
      </c>
      <c r="U17" s="127">
        <v>1</v>
      </c>
      <c r="V17" s="128"/>
      <c r="W17" s="68">
        <f t="shared" si="3"/>
        <v>1</v>
      </c>
    </row>
    <row r="18" spans="1:23" ht="12.75">
      <c r="A18" s="10">
        <v>43213</v>
      </c>
      <c r="B18" s="65">
        <v>3828.5</v>
      </c>
      <c r="C18" s="70">
        <v>424.9</v>
      </c>
      <c r="D18" s="106">
        <v>170.4</v>
      </c>
      <c r="E18" s="106">
        <f t="shared" si="0"/>
        <v>254.49999999999997</v>
      </c>
      <c r="F18" s="78">
        <v>296.9</v>
      </c>
      <c r="G18" s="78">
        <v>687.6</v>
      </c>
      <c r="H18" s="65">
        <v>638.8</v>
      </c>
      <c r="I18" s="78">
        <v>184.4</v>
      </c>
      <c r="J18" s="78">
        <v>2.4</v>
      </c>
      <c r="K18" s="78">
        <v>0</v>
      </c>
      <c r="L18" s="78">
        <v>0</v>
      </c>
      <c r="M18" s="65">
        <f>N18-B18-C18-F18-G18-H18-I18-J18-K18-L18</f>
        <v>16.399999999999473</v>
      </c>
      <c r="N18" s="65">
        <v>6079.9</v>
      </c>
      <c r="O18" s="65">
        <v>5700</v>
      </c>
      <c r="P18" s="3">
        <f>N18/O18</f>
        <v>1.0666491228070174</v>
      </c>
      <c r="Q18" s="2">
        <v>7169.6</v>
      </c>
      <c r="R18" s="69">
        <v>0</v>
      </c>
      <c r="S18" s="65">
        <v>426.4</v>
      </c>
      <c r="T18" s="70">
        <v>8</v>
      </c>
      <c r="U18" s="127">
        <v>0</v>
      </c>
      <c r="V18" s="128"/>
      <c r="W18" s="68">
        <f t="shared" si="3"/>
        <v>434.4</v>
      </c>
    </row>
    <row r="19" spans="1:23" ht="12.75">
      <c r="A19" s="10">
        <v>43214</v>
      </c>
      <c r="B19" s="65">
        <v>742.9</v>
      </c>
      <c r="C19" s="70">
        <v>1503.4</v>
      </c>
      <c r="D19" s="106">
        <v>934.7</v>
      </c>
      <c r="E19" s="106">
        <f t="shared" si="0"/>
        <v>568.7</v>
      </c>
      <c r="F19" s="78">
        <v>544.1</v>
      </c>
      <c r="G19" s="78">
        <v>1038.8</v>
      </c>
      <c r="H19" s="65">
        <v>406</v>
      </c>
      <c r="I19" s="78">
        <v>127.3</v>
      </c>
      <c r="J19" s="78">
        <v>5.1</v>
      </c>
      <c r="K19" s="78">
        <v>0</v>
      </c>
      <c r="L19" s="78">
        <v>0</v>
      </c>
      <c r="M19" s="65">
        <f>N19-B19-C19-F19-G19-H19-I19-J19-K19-L19</f>
        <v>32.649999999999956</v>
      </c>
      <c r="N19" s="65">
        <v>4400.25</v>
      </c>
      <c r="O19" s="65">
        <v>5600</v>
      </c>
      <c r="P19" s="3">
        <f t="shared" si="2"/>
        <v>0.7857589285714286</v>
      </c>
      <c r="Q19" s="2">
        <v>7169.6</v>
      </c>
      <c r="R19" s="69">
        <v>53</v>
      </c>
      <c r="S19" s="65">
        <v>141.65</v>
      </c>
      <c r="T19" s="70">
        <v>2.9</v>
      </c>
      <c r="U19" s="127">
        <v>0</v>
      </c>
      <c r="V19" s="128"/>
      <c r="W19" s="68">
        <f t="shared" si="3"/>
        <v>197.55</v>
      </c>
    </row>
    <row r="20" spans="1:23" ht="12.75">
      <c r="A20" s="10">
        <v>43215</v>
      </c>
      <c r="B20" s="65">
        <v>2088.2</v>
      </c>
      <c r="C20" s="70">
        <v>1610.3</v>
      </c>
      <c r="D20" s="106">
        <v>1216.3</v>
      </c>
      <c r="E20" s="106">
        <f t="shared" si="0"/>
        <v>394</v>
      </c>
      <c r="F20" s="78">
        <v>1162.1</v>
      </c>
      <c r="G20" s="65">
        <v>1933</v>
      </c>
      <c r="H20" s="65">
        <v>867.6</v>
      </c>
      <c r="I20" s="78">
        <v>63.5</v>
      </c>
      <c r="J20" s="78">
        <v>1.9</v>
      </c>
      <c r="K20" s="78">
        <v>0</v>
      </c>
      <c r="L20" s="78">
        <v>0</v>
      </c>
      <c r="M20" s="65">
        <f t="shared" si="1"/>
        <v>33.70000000000025</v>
      </c>
      <c r="N20" s="65">
        <v>7760.3</v>
      </c>
      <c r="O20" s="65">
        <v>6200</v>
      </c>
      <c r="P20" s="3">
        <f t="shared" si="2"/>
        <v>1.2516612903225808</v>
      </c>
      <c r="Q20" s="2">
        <v>7169.6</v>
      </c>
      <c r="R20" s="69">
        <v>0</v>
      </c>
      <c r="S20" s="65">
        <v>0</v>
      </c>
      <c r="T20" s="70">
        <v>0</v>
      </c>
      <c r="U20" s="127">
        <v>0</v>
      </c>
      <c r="V20" s="128"/>
      <c r="W20" s="68">
        <f t="shared" si="3"/>
        <v>0</v>
      </c>
    </row>
    <row r="21" spans="1:23" ht="12.75">
      <c r="A21" s="10">
        <v>43216</v>
      </c>
      <c r="B21" s="65">
        <v>9143.3</v>
      </c>
      <c r="C21" s="70">
        <v>1065.2</v>
      </c>
      <c r="D21" s="106">
        <v>766.1</v>
      </c>
      <c r="E21" s="106">
        <f t="shared" si="0"/>
        <v>299.1</v>
      </c>
      <c r="F21" s="78">
        <v>1034.1</v>
      </c>
      <c r="G21" s="65">
        <v>3286.2</v>
      </c>
      <c r="H21" s="65">
        <v>1092.8</v>
      </c>
      <c r="I21" s="78">
        <v>89.8</v>
      </c>
      <c r="J21" s="78">
        <v>6.1</v>
      </c>
      <c r="K21" s="78">
        <v>0</v>
      </c>
      <c r="L21" s="78">
        <v>0</v>
      </c>
      <c r="M21" s="65">
        <f t="shared" si="1"/>
        <v>29.600000000002048</v>
      </c>
      <c r="N21" s="65">
        <v>15747.1</v>
      </c>
      <c r="O21" s="65">
        <v>12500</v>
      </c>
      <c r="P21" s="3">
        <f t="shared" si="2"/>
        <v>1.259768</v>
      </c>
      <c r="Q21" s="2">
        <v>7169.6</v>
      </c>
      <c r="R21" s="102">
        <v>0</v>
      </c>
      <c r="S21" s="103">
        <v>196.3</v>
      </c>
      <c r="T21" s="104">
        <v>0</v>
      </c>
      <c r="U21" s="127">
        <v>0</v>
      </c>
      <c r="V21" s="128"/>
      <c r="W21" s="68">
        <f t="shared" si="3"/>
        <v>196.3</v>
      </c>
    </row>
    <row r="22" spans="1:23" ht="13.5" thickBot="1">
      <c r="A22" s="10">
        <v>43217</v>
      </c>
      <c r="B22" s="65">
        <v>10153.8</v>
      </c>
      <c r="C22" s="74">
        <v>787.4</v>
      </c>
      <c r="D22" s="106">
        <v>427.2</v>
      </c>
      <c r="E22" s="106">
        <f t="shared" si="0"/>
        <v>360.2</v>
      </c>
      <c r="F22" s="78">
        <v>526.1</v>
      </c>
      <c r="G22" s="65">
        <v>3020.8</v>
      </c>
      <c r="H22" s="65">
        <v>967</v>
      </c>
      <c r="I22" s="78">
        <v>139.8</v>
      </c>
      <c r="J22" s="78">
        <v>30.9</v>
      </c>
      <c r="K22" s="78">
        <v>0</v>
      </c>
      <c r="L22" s="78">
        <v>0</v>
      </c>
      <c r="M22" s="65">
        <f t="shared" si="1"/>
        <v>49.60000000000017</v>
      </c>
      <c r="N22" s="65">
        <v>15675.4</v>
      </c>
      <c r="O22" s="65">
        <v>20900</v>
      </c>
      <c r="P22" s="3">
        <f t="shared" si="2"/>
        <v>0.7500191387559808</v>
      </c>
      <c r="Q22" s="2">
        <v>7169.6</v>
      </c>
      <c r="R22" s="98">
        <v>17.5</v>
      </c>
      <c r="S22" s="99">
        <v>0</v>
      </c>
      <c r="T22" s="100">
        <v>0</v>
      </c>
      <c r="U22" s="142">
        <v>0</v>
      </c>
      <c r="V22" s="143"/>
      <c r="W22" s="101">
        <f t="shared" si="3"/>
        <v>17.5</v>
      </c>
    </row>
    <row r="23" spans="1:23" ht="13.5" thickBot="1">
      <c r="A23" s="83" t="s">
        <v>28</v>
      </c>
      <c r="B23" s="85">
        <f aca="true" t="shared" si="4" ref="B23:O23">SUM(B4:B22)</f>
        <v>79558.54</v>
      </c>
      <c r="C23" s="85">
        <f t="shared" si="4"/>
        <v>9469.6</v>
      </c>
      <c r="D23" s="107">
        <f t="shared" si="4"/>
        <v>4145.39</v>
      </c>
      <c r="E23" s="107">
        <f t="shared" si="4"/>
        <v>5324.21</v>
      </c>
      <c r="F23" s="85">
        <f t="shared" si="4"/>
        <v>5625.4</v>
      </c>
      <c r="G23" s="85">
        <f t="shared" si="4"/>
        <v>14551.3</v>
      </c>
      <c r="H23" s="85">
        <f t="shared" si="4"/>
        <v>22241.899999999998</v>
      </c>
      <c r="I23" s="85">
        <f t="shared" si="4"/>
        <v>2090.5</v>
      </c>
      <c r="J23" s="85">
        <f t="shared" si="4"/>
        <v>535.25</v>
      </c>
      <c r="K23" s="85">
        <f t="shared" si="4"/>
        <v>579.3</v>
      </c>
      <c r="L23" s="85">
        <f t="shared" si="4"/>
        <v>1137.4</v>
      </c>
      <c r="M23" s="84">
        <f t="shared" si="4"/>
        <v>433.4100000000012</v>
      </c>
      <c r="N23" s="84">
        <f t="shared" si="4"/>
        <v>136222.6</v>
      </c>
      <c r="O23" s="84">
        <f t="shared" si="4"/>
        <v>130100</v>
      </c>
      <c r="P23" s="86">
        <f>N23/O23</f>
        <v>1.0470607225211377</v>
      </c>
      <c r="Q23" s="2"/>
      <c r="R23" s="75">
        <f>SUM(R4:R22)</f>
        <v>259.7</v>
      </c>
      <c r="S23" s="75">
        <f>SUM(S4:S22)</f>
        <v>764.3499999999999</v>
      </c>
      <c r="T23" s="75">
        <f>SUM(T4:T22)</f>
        <v>290.59</v>
      </c>
      <c r="U23" s="144">
        <f>SUM(U4:U22)</f>
        <v>1</v>
      </c>
      <c r="V23" s="145"/>
      <c r="W23" s="75">
        <f>R23+S23+U23+T23+V23</f>
        <v>1315.6399999999999</v>
      </c>
    </row>
    <row r="24" spans="1:17" ht="12.75">
      <c r="A24" s="1"/>
      <c r="B24" s="9"/>
      <c r="C24" s="9"/>
      <c r="D24" s="9"/>
      <c r="E24" s="9"/>
      <c r="F24" s="1"/>
      <c r="G24" s="1"/>
      <c r="H24" s="1"/>
      <c r="I24" s="1"/>
      <c r="J24" s="1"/>
      <c r="K24" s="1"/>
      <c r="L24" s="1"/>
      <c r="M24" s="9"/>
      <c r="N24" s="9"/>
      <c r="O24" s="9"/>
      <c r="P24" s="1"/>
      <c r="Q24" s="1"/>
    </row>
    <row r="25" spans="1:17" ht="17.25" customHeight="1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23" ht="15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  <c r="R26" s="132" t="s">
        <v>33</v>
      </c>
      <c r="S26" s="132"/>
      <c r="T26" s="132"/>
      <c r="U26" s="132"/>
      <c r="V26" s="50"/>
      <c r="W26" s="50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46" t="s">
        <v>29</v>
      </c>
      <c r="S27" s="146"/>
      <c r="T27" s="146"/>
      <c r="U27" s="146"/>
      <c r="V27" s="50"/>
      <c r="W27" s="50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34">
        <v>43221</v>
      </c>
      <c r="S28" s="147">
        <f>164449.89/1000</f>
        <v>164.44989</v>
      </c>
      <c r="T28" s="147"/>
      <c r="U28" s="147"/>
      <c r="V28" s="57"/>
      <c r="W28" s="57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35"/>
      <c r="S29" s="147"/>
      <c r="T29" s="147"/>
      <c r="U29" s="147"/>
      <c r="V29" s="57"/>
      <c r="W29" s="57"/>
    </row>
    <row r="30" spans="1:23" ht="12.75" hidden="1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S30" s="33" t="s">
        <v>34</v>
      </c>
      <c r="T30" s="34" t="s">
        <v>39</v>
      </c>
      <c r="U30" s="48">
        <f>'[1]серпень'!$I$83</f>
        <v>0</v>
      </c>
      <c r="V30" s="54"/>
      <c r="W30" s="55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129" t="s">
        <v>45</v>
      </c>
      <c r="T31" s="130"/>
      <c r="U31" s="35">
        <f>'[1]серпень'!$I$82</f>
        <v>0</v>
      </c>
      <c r="V31" s="56"/>
      <c r="W31" s="55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31" t="s">
        <v>40</v>
      </c>
      <c r="T32" s="131"/>
      <c r="U32" s="48">
        <f>'[1]серпень'!$I$81</f>
        <v>0</v>
      </c>
      <c r="V32" s="54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U33" s="56"/>
      <c r="V33" s="56"/>
      <c r="W33" s="55"/>
    </row>
    <row r="34" spans="1:17" ht="12.75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23" ht="1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  <c r="R36" s="132" t="s">
        <v>30</v>
      </c>
      <c r="S36" s="132"/>
      <c r="T36" s="132"/>
      <c r="U36" s="132"/>
      <c r="V36" s="52"/>
      <c r="W36" s="52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33" t="s">
        <v>31</v>
      </c>
      <c r="S37" s="133"/>
      <c r="T37" s="133"/>
      <c r="U37" s="133"/>
      <c r="V37" s="53"/>
      <c r="W37" s="53"/>
    </row>
    <row r="38" spans="1:23" ht="12.75" customHeight="1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34">
        <v>43221</v>
      </c>
      <c r="S38" s="136">
        <f>6073942.31/1000</f>
        <v>6073.942309999999</v>
      </c>
      <c r="T38" s="137"/>
      <c r="U38" s="138"/>
      <c r="V38" s="51"/>
      <c r="W38" s="51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35"/>
      <c r="S39" s="139"/>
      <c r="T39" s="140"/>
      <c r="U39" s="141"/>
      <c r="V39" s="51"/>
      <c r="W39" s="51"/>
    </row>
    <row r="40" spans="1:17" ht="12.75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Q45" s="1"/>
    </row>
  </sheetData>
  <sheetProtection/>
  <mergeCells count="35">
    <mergeCell ref="S32:T32"/>
    <mergeCell ref="R36:U36"/>
    <mergeCell ref="R37:U37"/>
    <mergeCell ref="R38:R39"/>
    <mergeCell ref="S38:U39"/>
    <mergeCell ref="U23:V23"/>
    <mergeCell ref="R26:U26"/>
    <mergeCell ref="R27:U27"/>
    <mergeCell ref="R28:R29"/>
    <mergeCell ref="S28:U29"/>
    <mergeCell ref="S31:T31"/>
    <mergeCell ref="U17:V17"/>
    <mergeCell ref="U18:V18"/>
    <mergeCell ref="U19:V19"/>
    <mergeCell ref="U20:V20"/>
    <mergeCell ref="U21:V21"/>
    <mergeCell ref="U22:V22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47"/>
  <sheetViews>
    <sheetView zoomScalePageLayoutView="0" workbookViewId="0" topLeftCell="A1">
      <pane xSplit="1" ySplit="3" topLeftCell="B8" activePane="bottomRight" state="frozen"/>
      <selection pane="topLeft" activeCell="A1" sqref="A1"/>
      <selection pane="topRight" activeCell="B1" sqref="B1"/>
      <selection pane="bottomLeft" activeCell="A4" sqref="A4"/>
      <selection pane="bottomRight" activeCell="C18" sqref="C18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10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50" t="s">
        <v>89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2"/>
      <c r="Q1" s="1"/>
      <c r="R1" s="153" t="s">
        <v>90</v>
      </c>
      <c r="S1" s="154"/>
      <c r="T1" s="154"/>
      <c r="U1" s="154"/>
      <c r="V1" s="154"/>
      <c r="W1" s="155"/>
    </row>
    <row r="2" spans="1:23" ht="15" thickBot="1">
      <c r="A2" s="156" t="s">
        <v>92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8"/>
      <c r="Q2" s="1"/>
      <c r="R2" s="159" t="s">
        <v>93</v>
      </c>
      <c r="S2" s="160"/>
      <c r="T2" s="160"/>
      <c r="U2" s="160"/>
      <c r="V2" s="160"/>
      <c r="W2" s="161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91</v>
      </c>
      <c r="O3" s="62" t="s">
        <v>76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62" t="s">
        <v>47</v>
      </c>
      <c r="V3" s="163"/>
      <c r="W3" s="93" t="s">
        <v>27</v>
      </c>
    </row>
    <row r="4" spans="1:23" ht="12.75">
      <c r="A4" s="10">
        <v>43222</v>
      </c>
      <c r="B4" s="65">
        <v>1547.12</v>
      </c>
      <c r="C4" s="79">
        <v>440.94</v>
      </c>
      <c r="D4" s="106">
        <v>16.34</v>
      </c>
      <c r="E4" s="106">
        <f aca="true" t="shared" si="0" ref="E4:E24">C4-D4</f>
        <v>424.6</v>
      </c>
      <c r="F4" s="65">
        <v>23.37</v>
      </c>
      <c r="G4" s="65">
        <v>293.87</v>
      </c>
      <c r="H4" s="67">
        <v>1472.96</v>
      </c>
      <c r="I4" s="65">
        <v>131.13</v>
      </c>
      <c r="J4" s="78">
        <v>12.65</v>
      </c>
      <c r="K4" s="78">
        <v>559.6</v>
      </c>
      <c r="L4" s="65">
        <v>1129.2</v>
      </c>
      <c r="M4" s="65">
        <f aca="true" t="shared" si="1" ref="M4:M24">N4-B4-C4-F4-G4-H4-I4-J4-K4-L4</f>
        <v>15.960000000000264</v>
      </c>
      <c r="N4" s="65">
        <v>5626.8</v>
      </c>
      <c r="O4" s="65">
        <v>5600</v>
      </c>
      <c r="P4" s="3">
        <f aca="true" t="shared" si="2" ref="P4:P24">N4/O4</f>
        <v>1.0047857142857144</v>
      </c>
      <c r="Q4" s="2">
        <f>AVERAGE(N4:N24)</f>
        <v>7549.427142857142</v>
      </c>
      <c r="R4" s="94">
        <v>0</v>
      </c>
      <c r="S4" s="95">
        <v>0</v>
      </c>
      <c r="T4" s="96">
        <v>10</v>
      </c>
      <c r="U4" s="164">
        <v>0</v>
      </c>
      <c r="V4" s="165"/>
      <c r="W4" s="97">
        <f>R4+S4+U4+T4+V4</f>
        <v>10</v>
      </c>
    </row>
    <row r="5" spans="1:23" ht="12.75">
      <c r="A5" s="10">
        <v>43223</v>
      </c>
      <c r="B5" s="65">
        <v>1112.1</v>
      </c>
      <c r="C5" s="79">
        <v>755.2</v>
      </c>
      <c r="D5" s="106">
        <v>12.1</v>
      </c>
      <c r="E5" s="106">
        <f t="shared" si="0"/>
        <v>743.1</v>
      </c>
      <c r="F5" s="65">
        <v>14.5</v>
      </c>
      <c r="G5" s="65">
        <v>152.9</v>
      </c>
      <c r="H5" s="79">
        <v>1154.6</v>
      </c>
      <c r="I5" s="78">
        <v>128.9</v>
      </c>
      <c r="J5" s="78">
        <v>19.5</v>
      </c>
      <c r="K5" s="78">
        <v>0</v>
      </c>
      <c r="L5" s="65">
        <v>0</v>
      </c>
      <c r="M5" s="65">
        <f t="shared" si="1"/>
        <v>31.39999999999995</v>
      </c>
      <c r="N5" s="65">
        <v>3369.1</v>
      </c>
      <c r="O5" s="65">
        <v>3200</v>
      </c>
      <c r="P5" s="3">
        <f t="shared" si="2"/>
        <v>1.05284375</v>
      </c>
      <c r="Q5" s="2">
        <v>7549.4</v>
      </c>
      <c r="R5" s="69">
        <v>0</v>
      </c>
      <c r="S5" s="65">
        <v>0</v>
      </c>
      <c r="T5" s="70">
        <v>1</v>
      </c>
      <c r="U5" s="127">
        <v>0</v>
      </c>
      <c r="V5" s="128"/>
      <c r="W5" s="68">
        <f aca="true" t="shared" si="3" ref="W5:W24">R5+S5+U5+T5+V5</f>
        <v>1</v>
      </c>
    </row>
    <row r="6" spans="1:23" ht="12.75">
      <c r="A6" s="10">
        <v>43224</v>
      </c>
      <c r="B6" s="65">
        <v>6313.7</v>
      </c>
      <c r="C6" s="79">
        <v>166.8</v>
      </c>
      <c r="D6" s="106">
        <v>4.6</v>
      </c>
      <c r="E6" s="106">
        <f t="shared" si="0"/>
        <v>162.20000000000002</v>
      </c>
      <c r="F6" s="72">
        <v>18.1</v>
      </c>
      <c r="G6" s="65">
        <v>352.5</v>
      </c>
      <c r="H6" s="80">
        <v>1356.3</v>
      </c>
      <c r="I6" s="78">
        <v>99.4</v>
      </c>
      <c r="J6" s="78">
        <v>12.7</v>
      </c>
      <c r="K6" s="78">
        <v>0</v>
      </c>
      <c r="L6" s="78">
        <v>0</v>
      </c>
      <c r="M6" s="65">
        <f t="shared" si="1"/>
        <v>19.79999999999963</v>
      </c>
      <c r="N6" s="65">
        <v>8339.3</v>
      </c>
      <c r="O6" s="65">
        <v>7500</v>
      </c>
      <c r="P6" s="3">
        <f t="shared" si="2"/>
        <v>1.1119066666666666</v>
      </c>
      <c r="Q6" s="2">
        <v>7549.4</v>
      </c>
      <c r="R6" s="71">
        <v>0</v>
      </c>
      <c r="S6" s="72">
        <v>0</v>
      </c>
      <c r="T6" s="73">
        <v>0</v>
      </c>
      <c r="U6" s="148">
        <v>0</v>
      </c>
      <c r="V6" s="149"/>
      <c r="W6" s="68">
        <f t="shared" si="3"/>
        <v>0</v>
      </c>
    </row>
    <row r="7" spans="1:23" ht="12.75">
      <c r="A7" s="10">
        <v>43225</v>
      </c>
      <c r="B7" s="77">
        <v>4281.2</v>
      </c>
      <c r="C7" s="79">
        <v>210.1</v>
      </c>
      <c r="D7" s="106">
        <v>2.5</v>
      </c>
      <c r="E7" s="106">
        <f t="shared" si="0"/>
        <v>207.6</v>
      </c>
      <c r="F7" s="65">
        <v>7.4</v>
      </c>
      <c r="G7" s="65">
        <v>90.4</v>
      </c>
      <c r="H7" s="79">
        <v>647.9</v>
      </c>
      <c r="I7" s="78">
        <v>158.2</v>
      </c>
      <c r="J7" s="78">
        <v>14.2</v>
      </c>
      <c r="K7" s="78">
        <v>0</v>
      </c>
      <c r="L7" s="78">
        <v>0</v>
      </c>
      <c r="M7" s="65">
        <f t="shared" si="1"/>
        <v>18.999999999999876</v>
      </c>
      <c r="N7" s="65">
        <v>5428.4</v>
      </c>
      <c r="O7" s="65">
        <v>6000</v>
      </c>
      <c r="P7" s="3">
        <f t="shared" si="2"/>
        <v>0.9047333333333333</v>
      </c>
      <c r="Q7" s="2">
        <v>7549.4</v>
      </c>
      <c r="R7" s="71">
        <v>0</v>
      </c>
      <c r="S7" s="72">
        <v>0</v>
      </c>
      <c r="T7" s="73">
        <v>0</v>
      </c>
      <c r="U7" s="148">
        <v>1</v>
      </c>
      <c r="V7" s="149"/>
      <c r="W7" s="68">
        <f t="shared" si="3"/>
        <v>1</v>
      </c>
    </row>
    <row r="8" spans="1:23" ht="12.75">
      <c r="A8" s="10">
        <v>43227</v>
      </c>
      <c r="B8" s="65">
        <v>12479.8</v>
      </c>
      <c r="C8" s="70">
        <v>245.8</v>
      </c>
      <c r="D8" s="106">
        <v>12.8</v>
      </c>
      <c r="E8" s="106">
        <f t="shared" si="0"/>
        <v>233</v>
      </c>
      <c r="F8" s="78">
        <v>16.3</v>
      </c>
      <c r="G8" s="78">
        <v>155.9</v>
      </c>
      <c r="H8" s="65">
        <v>1862.3</v>
      </c>
      <c r="I8" s="78">
        <v>83.3</v>
      </c>
      <c r="J8" s="78">
        <v>264</v>
      </c>
      <c r="K8" s="78">
        <v>0</v>
      </c>
      <c r="L8" s="78">
        <v>0</v>
      </c>
      <c r="M8" s="65">
        <f t="shared" si="1"/>
        <v>85.20000000000067</v>
      </c>
      <c r="N8" s="65">
        <v>15192.6</v>
      </c>
      <c r="O8" s="65">
        <v>11000</v>
      </c>
      <c r="P8" s="3">
        <f t="shared" si="2"/>
        <v>1.3811454545454547</v>
      </c>
      <c r="Q8" s="2">
        <v>7549.4</v>
      </c>
      <c r="R8" s="112">
        <v>0</v>
      </c>
      <c r="S8" s="113">
        <v>0</v>
      </c>
      <c r="T8" s="104">
        <v>45.7</v>
      </c>
      <c r="U8" s="166">
        <v>0</v>
      </c>
      <c r="V8" s="167"/>
      <c r="W8" s="110">
        <f t="shared" si="3"/>
        <v>45.7</v>
      </c>
    </row>
    <row r="9" spans="1:23" ht="12.75">
      <c r="A9" s="10">
        <v>43228</v>
      </c>
      <c r="B9" s="65">
        <v>1503.8</v>
      </c>
      <c r="C9" s="70">
        <v>363.5</v>
      </c>
      <c r="D9" s="106">
        <v>11</v>
      </c>
      <c r="E9" s="106">
        <f t="shared" si="0"/>
        <v>352.5</v>
      </c>
      <c r="F9" s="78">
        <v>5.7</v>
      </c>
      <c r="G9" s="82">
        <v>244.9</v>
      </c>
      <c r="H9" s="65">
        <v>1419.3</v>
      </c>
      <c r="I9" s="78">
        <v>99</v>
      </c>
      <c r="J9" s="78">
        <v>116.1</v>
      </c>
      <c r="K9" s="78">
        <v>0</v>
      </c>
      <c r="L9" s="78">
        <v>0</v>
      </c>
      <c r="M9" s="65">
        <f t="shared" si="1"/>
        <v>8.800000000000097</v>
      </c>
      <c r="N9" s="65">
        <v>3761.1</v>
      </c>
      <c r="O9" s="65">
        <v>3500</v>
      </c>
      <c r="P9" s="3">
        <f t="shared" si="2"/>
        <v>1.0746</v>
      </c>
      <c r="Q9" s="2">
        <v>7549.4</v>
      </c>
      <c r="R9" s="115">
        <v>0</v>
      </c>
      <c r="S9" s="72">
        <v>0</v>
      </c>
      <c r="T9" s="65">
        <v>0</v>
      </c>
      <c r="U9" s="168">
        <v>0</v>
      </c>
      <c r="V9" s="168"/>
      <c r="W9" s="114">
        <f t="shared" si="3"/>
        <v>0</v>
      </c>
    </row>
    <row r="10" spans="1:23" ht="12.75">
      <c r="A10" s="10">
        <v>43230</v>
      </c>
      <c r="B10" s="65">
        <v>742.5</v>
      </c>
      <c r="C10" s="70">
        <v>45.7</v>
      </c>
      <c r="D10" s="106">
        <v>10.9</v>
      </c>
      <c r="E10" s="106">
        <f t="shared" si="0"/>
        <v>34.800000000000004</v>
      </c>
      <c r="F10" s="78">
        <v>14.6</v>
      </c>
      <c r="G10" s="78">
        <v>166.6</v>
      </c>
      <c r="H10" s="65">
        <v>1608.8</v>
      </c>
      <c r="I10" s="78">
        <v>64.3</v>
      </c>
      <c r="J10" s="78">
        <v>11.7</v>
      </c>
      <c r="K10" s="78">
        <v>0</v>
      </c>
      <c r="L10" s="78">
        <v>0</v>
      </c>
      <c r="M10" s="65">
        <f t="shared" si="1"/>
        <v>153.30000000000018</v>
      </c>
      <c r="N10" s="65">
        <v>2807.5</v>
      </c>
      <c r="O10" s="72">
        <v>2600</v>
      </c>
      <c r="P10" s="3">
        <f t="shared" si="2"/>
        <v>1.0798076923076922</v>
      </c>
      <c r="Q10" s="2">
        <v>7549.4</v>
      </c>
      <c r="R10" s="71">
        <v>0</v>
      </c>
      <c r="S10" s="72">
        <v>0</v>
      </c>
      <c r="T10" s="70">
        <v>0</v>
      </c>
      <c r="U10" s="127">
        <v>0</v>
      </c>
      <c r="V10" s="128"/>
      <c r="W10" s="68">
        <f>R10+S10+U10+T10+V10</f>
        <v>0</v>
      </c>
    </row>
    <row r="11" spans="1:23" ht="12.75">
      <c r="A11" s="10">
        <v>43231</v>
      </c>
      <c r="B11" s="65">
        <v>1220.8</v>
      </c>
      <c r="C11" s="70">
        <v>703.2</v>
      </c>
      <c r="D11" s="106">
        <v>135.3</v>
      </c>
      <c r="E11" s="106">
        <f t="shared" si="0"/>
        <v>567.9000000000001</v>
      </c>
      <c r="F11" s="78">
        <v>14.8</v>
      </c>
      <c r="G11" s="78">
        <v>325.1</v>
      </c>
      <c r="H11" s="65">
        <v>1535.6</v>
      </c>
      <c r="I11" s="78">
        <v>88</v>
      </c>
      <c r="J11" s="78">
        <v>52.2</v>
      </c>
      <c r="K11" s="78">
        <v>0</v>
      </c>
      <c r="L11" s="78">
        <v>0</v>
      </c>
      <c r="M11" s="65">
        <f t="shared" si="1"/>
        <v>153.20000000000056</v>
      </c>
      <c r="N11" s="65">
        <v>4092.9</v>
      </c>
      <c r="O11" s="65">
        <v>3800</v>
      </c>
      <c r="P11" s="3">
        <f t="shared" si="2"/>
        <v>1.077078947368421</v>
      </c>
      <c r="Q11" s="2">
        <v>7549.4</v>
      </c>
      <c r="R11" s="69">
        <v>0</v>
      </c>
      <c r="S11" s="65">
        <v>0</v>
      </c>
      <c r="T11" s="70">
        <v>0</v>
      </c>
      <c r="U11" s="127">
        <v>0</v>
      </c>
      <c r="V11" s="128"/>
      <c r="W11" s="68">
        <f t="shared" si="3"/>
        <v>0</v>
      </c>
    </row>
    <row r="12" spans="1:23" ht="12.75">
      <c r="A12" s="10">
        <v>43234</v>
      </c>
      <c r="B12" s="77">
        <v>1672.8</v>
      </c>
      <c r="C12" s="70">
        <v>247.1</v>
      </c>
      <c r="D12" s="106">
        <v>63.6</v>
      </c>
      <c r="E12" s="106">
        <f t="shared" si="0"/>
        <v>183.5</v>
      </c>
      <c r="F12" s="78">
        <v>39.1</v>
      </c>
      <c r="G12" s="78">
        <v>316.95</v>
      </c>
      <c r="H12" s="65">
        <v>2645.9</v>
      </c>
      <c r="I12" s="78">
        <v>137.2</v>
      </c>
      <c r="J12" s="78">
        <v>16.1</v>
      </c>
      <c r="K12" s="78">
        <v>0</v>
      </c>
      <c r="L12" s="78">
        <v>0</v>
      </c>
      <c r="M12" s="65">
        <f t="shared" si="1"/>
        <v>337.8500000000001</v>
      </c>
      <c r="N12" s="65">
        <v>5413</v>
      </c>
      <c r="O12" s="65">
        <v>7000</v>
      </c>
      <c r="P12" s="3">
        <f t="shared" si="2"/>
        <v>0.7732857142857142</v>
      </c>
      <c r="Q12" s="2">
        <v>7549.4</v>
      </c>
      <c r="R12" s="69">
        <v>0</v>
      </c>
      <c r="S12" s="65">
        <v>0</v>
      </c>
      <c r="T12" s="70">
        <v>0</v>
      </c>
      <c r="U12" s="127">
        <v>0</v>
      </c>
      <c r="V12" s="128"/>
      <c r="W12" s="68">
        <f t="shared" si="3"/>
        <v>0</v>
      </c>
    </row>
    <row r="13" spans="1:23" ht="12.75">
      <c r="A13" s="10">
        <v>43235</v>
      </c>
      <c r="B13" s="65">
        <v>8940.6</v>
      </c>
      <c r="C13" s="70">
        <v>597.1</v>
      </c>
      <c r="D13" s="106">
        <v>94.1</v>
      </c>
      <c r="E13" s="106">
        <f t="shared" si="0"/>
        <v>503</v>
      </c>
      <c r="F13" s="78">
        <v>28.3</v>
      </c>
      <c r="G13" s="78">
        <v>324.85</v>
      </c>
      <c r="H13" s="65">
        <v>2981</v>
      </c>
      <c r="I13" s="78">
        <v>120.4</v>
      </c>
      <c r="J13" s="78">
        <v>26.2</v>
      </c>
      <c r="K13" s="78">
        <v>0</v>
      </c>
      <c r="L13" s="78">
        <v>0</v>
      </c>
      <c r="M13" s="65">
        <f t="shared" si="1"/>
        <v>312.1999999999993</v>
      </c>
      <c r="N13" s="65">
        <v>13330.65</v>
      </c>
      <c r="O13" s="65">
        <v>10500</v>
      </c>
      <c r="P13" s="3">
        <f t="shared" si="2"/>
        <v>1.2695857142857143</v>
      </c>
      <c r="Q13" s="2">
        <v>7549.4</v>
      </c>
      <c r="R13" s="69">
        <v>0</v>
      </c>
      <c r="S13" s="65">
        <v>0</v>
      </c>
      <c r="T13" s="70">
        <v>0</v>
      </c>
      <c r="U13" s="127">
        <v>0</v>
      </c>
      <c r="V13" s="128"/>
      <c r="W13" s="68">
        <f t="shared" si="3"/>
        <v>0</v>
      </c>
    </row>
    <row r="14" spans="1:23" ht="12.75">
      <c r="A14" s="10">
        <v>43236</v>
      </c>
      <c r="B14" s="65">
        <v>1894.1</v>
      </c>
      <c r="C14" s="70">
        <v>271.4</v>
      </c>
      <c r="D14" s="106">
        <v>12.5</v>
      </c>
      <c r="E14" s="106">
        <f t="shared" si="0"/>
        <v>258.9</v>
      </c>
      <c r="F14" s="78">
        <v>22.1</v>
      </c>
      <c r="G14" s="78">
        <v>201.7</v>
      </c>
      <c r="H14" s="65">
        <v>3121.5</v>
      </c>
      <c r="I14" s="78">
        <v>69.7</v>
      </c>
      <c r="J14" s="78">
        <v>2.8</v>
      </c>
      <c r="K14" s="78">
        <v>0</v>
      </c>
      <c r="L14" s="78">
        <v>0</v>
      </c>
      <c r="M14" s="65">
        <f t="shared" si="1"/>
        <v>11.050000000000633</v>
      </c>
      <c r="N14" s="65">
        <v>5594.35</v>
      </c>
      <c r="O14" s="65">
        <v>5800</v>
      </c>
      <c r="P14" s="3">
        <f t="shared" si="2"/>
        <v>0.9645431034482759</v>
      </c>
      <c r="Q14" s="2">
        <v>7549.4</v>
      </c>
      <c r="R14" s="69">
        <v>0</v>
      </c>
      <c r="S14" s="65">
        <v>26.1</v>
      </c>
      <c r="T14" s="74">
        <v>0</v>
      </c>
      <c r="U14" s="127">
        <v>0</v>
      </c>
      <c r="V14" s="128"/>
      <c r="W14" s="68">
        <f t="shared" si="3"/>
        <v>26.1</v>
      </c>
    </row>
    <row r="15" spans="1:23" ht="12.75">
      <c r="A15" s="10">
        <v>43237</v>
      </c>
      <c r="B15" s="65">
        <v>1076.3</v>
      </c>
      <c r="C15" s="66">
        <v>245</v>
      </c>
      <c r="D15" s="106">
        <v>76.1</v>
      </c>
      <c r="E15" s="106">
        <f t="shared" si="0"/>
        <v>168.9</v>
      </c>
      <c r="F15" s="81">
        <v>15.2</v>
      </c>
      <c r="G15" s="81">
        <v>479.5</v>
      </c>
      <c r="H15" s="82">
        <v>2383.3</v>
      </c>
      <c r="I15" s="81">
        <v>14.4</v>
      </c>
      <c r="J15" s="81">
        <v>7.5</v>
      </c>
      <c r="K15" s="81">
        <v>0</v>
      </c>
      <c r="L15" s="81">
        <v>0</v>
      </c>
      <c r="M15" s="65">
        <f t="shared" si="1"/>
        <v>15.829999999999565</v>
      </c>
      <c r="N15" s="65">
        <v>4237.03</v>
      </c>
      <c r="O15" s="72">
        <v>5000</v>
      </c>
      <c r="P15" s="3">
        <f>N15/O15</f>
        <v>0.847406</v>
      </c>
      <c r="Q15" s="2">
        <v>7549.4</v>
      </c>
      <c r="R15" s="69">
        <v>0</v>
      </c>
      <c r="S15" s="65">
        <v>0</v>
      </c>
      <c r="T15" s="74">
        <v>0</v>
      </c>
      <c r="U15" s="127">
        <v>0</v>
      </c>
      <c r="V15" s="128"/>
      <c r="W15" s="68">
        <f t="shared" si="3"/>
        <v>0</v>
      </c>
    </row>
    <row r="16" spans="1:23" ht="12.75">
      <c r="A16" s="10">
        <v>43238</v>
      </c>
      <c r="B16" s="65">
        <v>4761.6</v>
      </c>
      <c r="C16" s="70">
        <v>239.15</v>
      </c>
      <c r="D16" s="106">
        <v>53.5</v>
      </c>
      <c r="E16" s="106">
        <f t="shared" si="0"/>
        <v>185.65</v>
      </c>
      <c r="F16" s="78">
        <v>124.9</v>
      </c>
      <c r="G16" s="78">
        <v>410.5</v>
      </c>
      <c r="H16" s="65">
        <v>3255.5</v>
      </c>
      <c r="I16" s="78">
        <v>241.6</v>
      </c>
      <c r="J16" s="78">
        <v>22</v>
      </c>
      <c r="K16" s="78">
        <v>0</v>
      </c>
      <c r="L16" s="78">
        <v>0</v>
      </c>
      <c r="M16" s="65">
        <f t="shared" si="1"/>
        <v>2481.65</v>
      </c>
      <c r="N16" s="65">
        <v>11536.9</v>
      </c>
      <c r="O16" s="72">
        <v>10000</v>
      </c>
      <c r="P16" s="3">
        <f t="shared" si="2"/>
        <v>1.1536899999999999</v>
      </c>
      <c r="Q16" s="2">
        <v>7549.4</v>
      </c>
      <c r="R16" s="69">
        <v>0</v>
      </c>
      <c r="S16" s="65">
        <v>0</v>
      </c>
      <c r="T16" s="74">
        <v>0</v>
      </c>
      <c r="U16" s="127">
        <v>0</v>
      </c>
      <c r="V16" s="128"/>
      <c r="W16" s="68">
        <f t="shared" si="3"/>
        <v>0</v>
      </c>
    </row>
    <row r="17" spans="1:23" ht="12.75">
      <c r="A17" s="10">
        <v>43241</v>
      </c>
      <c r="B17" s="65">
        <v>3326.6</v>
      </c>
      <c r="C17" s="70">
        <v>148.7</v>
      </c>
      <c r="D17" s="106">
        <v>143.1</v>
      </c>
      <c r="E17" s="106">
        <f t="shared" si="0"/>
        <v>5.599999999999994</v>
      </c>
      <c r="F17" s="78">
        <v>33.1</v>
      </c>
      <c r="G17" s="78">
        <v>623.6</v>
      </c>
      <c r="H17" s="65">
        <v>579.7</v>
      </c>
      <c r="I17" s="78">
        <v>8.7</v>
      </c>
      <c r="J17" s="78">
        <v>18.1</v>
      </c>
      <c r="K17" s="78">
        <v>0</v>
      </c>
      <c r="L17" s="78">
        <v>0</v>
      </c>
      <c r="M17" s="65">
        <f t="shared" si="1"/>
        <v>13.199999999999886</v>
      </c>
      <c r="N17" s="65">
        <v>4751.7</v>
      </c>
      <c r="O17" s="65">
        <v>6800</v>
      </c>
      <c r="P17" s="3">
        <f t="shared" si="2"/>
        <v>0.6987794117647058</v>
      </c>
      <c r="Q17" s="2">
        <v>7549.4</v>
      </c>
      <c r="R17" s="69">
        <v>74.4</v>
      </c>
      <c r="S17" s="65">
        <v>0</v>
      </c>
      <c r="T17" s="74">
        <v>0</v>
      </c>
      <c r="U17" s="127">
        <v>0</v>
      </c>
      <c r="V17" s="128"/>
      <c r="W17" s="68">
        <f t="shared" si="3"/>
        <v>74.4</v>
      </c>
    </row>
    <row r="18" spans="1:23" ht="12.75">
      <c r="A18" s="10">
        <v>43242</v>
      </c>
      <c r="B18" s="65">
        <v>3971.7</v>
      </c>
      <c r="C18" s="70">
        <v>108.1</v>
      </c>
      <c r="D18" s="106">
        <v>70.8</v>
      </c>
      <c r="E18" s="106">
        <f t="shared" si="0"/>
        <v>37.3</v>
      </c>
      <c r="F18" s="78">
        <v>51.7</v>
      </c>
      <c r="G18" s="78">
        <v>819.6</v>
      </c>
      <c r="H18" s="65">
        <v>294.6</v>
      </c>
      <c r="I18" s="78">
        <v>53.8</v>
      </c>
      <c r="J18" s="78">
        <v>29.4</v>
      </c>
      <c r="K18" s="78">
        <v>0</v>
      </c>
      <c r="L18" s="78">
        <v>0</v>
      </c>
      <c r="M18" s="65">
        <f>N18-B18-C18-F18-G18-H18-I18-J18-K18-L18</f>
        <v>179.10000000000016</v>
      </c>
      <c r="N18" s="65">
        <v>5508</v>
      </c>
      <c r="O18" s="65">
        <v>5500</v>
      </c>
      <c r="P18" s="3">
        <f>N18/O18</f>
        <v>1.0014545454545454</v>
      </c>
      <c r="Q18" s="2">
        <v>7549.4</v>
      </c>
      <c r="R18" s="69">
        <v>0</v>
      </c>
      <c r="S18" s="65">
        <v>0</v>
      </c>
      <c r="T18" s="70">
        <v>0</v>
      </c>
      <c r="U18" s="127">
        <v>0</v>
      </c>
      <c r="V18" s="128"/>
      <c r="W18" s="68">
        <f t="shared" si="3"/>
        <v>0</v>
      </c>
    </row>
    <row r="19" spans="1:23" ht="12.75">
      <c r="A19" s="10">
        <v>43243</v>
      </c>
      <c r="B19" s="65">
        <v>3870.4</v>
      </c>
      <c r="C19" s="70">
        <v>946.3</v>
      </c>
      <c r="D19" s="106">
        <v>327.7</v>
      </c>
      <c r="E19" s="106">
        <f t="shared" si="0"/>
        <v>618.5999999999999</v>
      </c>
      <c r="F19" s="78">
        <v>68.5</v>
      </c>
      <c r="G19" s="78">
        <v>583.7</v>
      </c>
      <c r="H19" s="65">
        <v>107.3</v>
      </c>
      <c r="I19" s="78">
        <v>204.7</v>
      </c>
      <c r="J19" s="78">
        <v>44</v>
      </c>
      <c r="K19" s="78">
        <v>0</v>
      </c>
      <c r="L19" s="78">
        <v>0</v>
      </c>
      <c r="M19" s="65">
        <f>N19-B19-C19-F19-G19-H19-I19-J19-K19-L19</f>
        <v>9.799999999999727</v>
      </c>
      <c r="N19" s="65">
        <v>5834.7</v>
      </c>
      <c r="O19" s="65">
        <v>5600</v>
      </c>
      <c r="P19" s="3">
        <f t="shared" si="2"/>
        <v>1.0419107142857142</v>
      </c>
      <c r="Q19" s="2">
        <v>7549.4</v>
      </c>
      <c r="R19" s="69">
        <v>0</v>
      </c>
      <c r="S19" s="65">
        <v>0</v>
      </c>
      <c r="T19" s="70">
        <v>0</v>
      </c>
      <c r="U19" s="127">
        <v>0</v>
      </c>
      <c r="V19" s="128"/>
      <c r="W19" s="68">
        <f t="shared" si="3"/>
        <v>0</v>
      </c>
    </row>
    <row r="20" spans="1:23" ht="12.75">
      <c r="A20" s="10">
        <v>43244</v>
      </c>
      <c r="B20" s="65">
        <v>833.9</v>
      </c>
      <c r="C20" s="70">
        <v>314.8</v>
      </c>
      <c r="D20" s="106">
        <v>26.4</v>
      </c>
      <c r="E20" s="106">
        <f t="shared" si="0"/>
        <v>288.40000000000003</v>
      </c>
      <c r="F20" s="78">
        <v>25.1</v>
      </c>
      <c r="G20" s="65">
        <v>1588.5</v>
      </c>
      <c r="H20" s="65">
        <v>205.4</v>
      </c>
      <c r="I20" s="78">
        <v>149.2</v>
      </c>
      <c r="J20" s="78">
        <v>29.9</v>
      </c>
      <c r="K20" s="78">
        <v>0</v>
      </c>
      <c r="L20" s="78">
        <v>0</v>
      </c>
      <c r="M20" s="65">
        <f t="shared" si="1"/>
        <v>9.000000000000234</v>
      </c>
      <c r="N20" s="65">
        <v>3155.8</v>
      </c>
      <c r="O20" s="65">
        <v>4200</v>
      </c>
      <c r="P20" s="3">
        <f t="shared" si="2"/>
        <v>0.7513809523809524</v>
      </c>
      <c r="Q20" s="2">
        <v>7549.4</v>
      </c>
      <c r="R20" s="69">
        <v>0</v>
      </c>
      <c r="S20" s="65">
        <v>0</v>
      </c>
      <c r="T20" s="70">
        <v>0</v>
      </c>
      <c r="U20" s="127">
        <v>0</v>
      </c>
      <c r="V20" s="128"/>
      <c r="W20" s="68">
        <f t="shared" si="3"/>
        <v>0</v>
      </c>
    </row>
    <row r="21" spans="1:23" ht="12.75">
      <c r="A21" s="10">
        <v>43245</v>
      </c>
      <c r="B21" s="65">
        <v>1803.4</v>
      </c>
      <c r="C21" s="70">
        <v>1221.9</v>
      </c>
      <c r="D21" s="106">
        <v>1043.1</v>
      </c>
      <c r="E21" s="106">
        <f t="shared" si="0"/>
        <v>178.80000000000018</v>
      </c>
      <c r="F21" s="78">
        <v>44.9</v>
      </c>
      <c r="G21" s="65">
        <v>988.3</v>
      </c>
      <c r="H21" s="65">
        <v>1009.2</v>
      </c>
      <c r="I21" s="78">
        <v>116.6</v>
      </c>
      <c r="J21" s="78">
        <v>1.4</v>
      </c>
      <c r="K21" s="78">
        <v>0</v>
      </c>
      <c r="L21" s="78">
        <v>0</v>
      </c>
      <c r="M21" s="65">
        <f t="shared" si="1"/>
        <v>54.99999999999955</v>
      </c>
      <c r="N21" s="65">
        <v>5240.7</v>
      </c>
      <c r="O21" s="65">
        <v>5200</v>
      </c>
      <c r="P21" s="3">
        <f t="shared" si="2"/>
        <v>1.007826923076923</v>
      </c>
      <c r="Q21" s="2">
        <v>7549.4</v>
      </c>
      <c r="R21" s="102">
        <v>65.8</v>
      </c>
      <c r="S21" s="103">
        <v>0</v>
      </c>
      <c r="T21" s="104">
        <v>0</v>
      </c>
      <c r="U21" s="127">
        <v>0</v>
      </c>
      <c r="V21" s="128"/>
      <c r="W21" s="68">
        <f t="shared" si="3"/>
        <v>65.8</v>
      </c>
    </row>
    <row r="22" spans="1:23" ht="12.75">
      <c r="A22" s="10">
        <v>43249</v>
      </c>
      <c r="B22" s="65">
        <v>1068.9</v>
      </c>
      <c r="C22" s="70">
        <v>1413.8</v>
      </c>
      <c r="D22" s="106">
        <v>897.8</v>
      </c>
      <c r="E22" s="106">
        <f t="shared" si="0"/>
        <v>516</v>
      </c>
      <c r="F22" s="78">
        <v>109.1</v>
      </c>
      <c r="G22" s="65">
        <v>12568.3</v>
      </c>
      <c r="H22" s="65">
        <v>232.7</v>
      </c>
      <c r="I22" s="78">
        <v>99</v>
      </c>
      <c r="J22" s="78">
        <v>4.7</v>
      </c>
      <c r="K22" s="78">
        <v>0</v>
      </c>
      <c r="L22" s="78">
        <v>0</v>
      </c>
      <c r="M22" s="65">
        <f t="shared" si="1"/>
        <v>45.300000000000736</v>
      </c>
      <c r="N22" s="65">
        <v>15541.8</v>
      </c>
      <c r="O22" s="65">
        <v>7500</v>
      </c>
      <c r="P22" s="3">
        <f t="shared" si="2"/>
        <v>2.07224</v>
      </c>
      <c r="Q22" s="2">
        <v>7549.4</v>
      </c>
      <c r="R22" s="102">
        <v>14.6</v>
      </c>
      <c r="S22" s="103">
        <v>0</v>
      </c>
      <c r="T22" s="104">
        <v>0</v>
      </c>
      <c r="U22" s="127">
        <v>0</v>
      </c>
      <c r="V22" s="128"/>
      <c r="W22" s="68">
        <f t="shared" si="3"/>
        <v>14.6</v>
      </c>
    </row>
    <row r="23" spans="1:23" ht="12.75">
      <c r="A23" s="10">
        <v>43250</v>
      </c>
      <c r="B23" s="65">
        <v>8389.7</v>
      </c>
      <c r="C23" s="70">
        <v>2172.2</v>
      </c>
      <c r="D23" s="106">
        <v>1512.9</v>
      </c>
      <c r="E23" s="106">
        <f t="shared" si="0"/>
        <v>659.2999999999997</v>
      </c>
      <c r="F23" s="78">
        <v>107</v>
      </c>
      <c r="G23" s="65">
        <v>5995.9</v>
      </c>
      <c r="H23" s="65">
        <v>150.3</v>
      </c>
      <c r="I23" s="78">
        <v>90.9</v>
      </c>
      <c r="J23" s="78">
        <v>25.2</v>
      </c>
      <c r="K23" s="78">
        <v>0</v>
      </c>
      <c r="L23" s="78">
        <v>0</v>
      </c>
      <c r="M23" s="65">
        <f t="shared" si="1"/>
        <v>28.700000000001257</v>
      </c>
      <c r="N23" s="65">
        <v>16959.9</v>
      </c>
      <c r="O23" s="65">
        <v>11800</v>
      </c>
      <c r="P23" s="3">
        <f t="shared" si="2"/>
        <v>1.4372796610169494</v>
      </c>
      <c r="Q23" s="2">
        <v>7549.4</v>
      </c>
      <c r="R23" s="102">
        <v>0</v>
      </c>
      <c r="S23" s="103">
        <v>0</v>
      </c>
      <c r="T23" s="104">
        <v>0</v>
      </c>
      <c r="U23" s="127">
        <v>0</v>
      </c>
      <c r="V23" s="128"/>
      <c r="W23" s="68">
        <f t="shared" si="3"/>
        <v>0</v>
      </c>
    </row>
    <row r="24" spans="1:23" ht="13.5" thickBot="1">
      <c r="A24" s="10">
        <v>43251</v>
      </c>
      <c r="B24" s="65">
        <v>11651.8</v>
      </c>
      <c r="C24" s="74">
        <v>503.7</v>
      </c>
      <c r="D24" s="106">
        <v>8.2</v>
      </c>
      <c r="E24" s="106">
        <f t="shared" si="0"/>
        <v>495.5</v>
      </c>
      <c r="F24" s="78">
        <v>32.7</v>
      </c>
      <c r="G24" s="65">
        <v>255.9</v>
      </c>
      <c r="H24" s="65">
        <v>240.4</v>
      </c>
      <c r="I24" s="78">
        <v>104.1</v>
      </c>
      <c r="J24" s="78">
        <v>36</v>
      </c>
      <c r="K24" s="78">
        <v>0</v>
      </c>
      <c r="L24" s="78">
        <v>0</v>
      </c>
      <c r="M24" s="65">
        <f t="shared" si="1"/>
        <v>-8.859999999999559</v>
      </c>
      <c r="N24" s="65">
        <v>12815.74</v>
      </c>
      <c r="O24" s="65">
        <v>7200</v>
      </c>
      <c r="P24" s="3">
        <f t="shared" si="2"/>
        <v>1.779963888888889</v>
      </c>
      <c r="Q24" s="2">
        <v>7549.4</v>
      </c>
      <c r="R24" s="98">
        <v>10</v>
      </c>
      <c r="S24" s="99">
        <v>0</v>
      </c>
      <c r="T24" s="100">
        <v>7.5</v>
      </c>
      <c r="U24" s="142">
        <v>0</v>
      </c>
      <c r="V24" s="143"/>
      <c r="W24" s="116">
        <f t="shared" si="3"/>
        <v>17.5</v>
      </c>
    </row>
    <row r="25" spans="1:23" ht="13.5" thickBot="1">
      <c r="A25" s="83" t="s">
        <v>28</v>
      </c>
      <c r="B25" s="85">
        <f aca="true" t="shared" si="4" ref="B25:O25">SUM(B4:B24)</f>
        <v>82462.82</v>
      </c>
      <c r="C25" s="85">
        <f t="shared" si="4"/>
        <v>11360.490000000002</v>
      </c>
      <c r="D25" s="107">
        <f t="shared" si="4"/>
        <v>4535.339999999999</v>
      </c>
      <c r="E25" s="107">
        <f t="shared" si="4"/>
        <v>6825.15</v>
      </c>
      <c r="F25" s="85">
        <f t="shared" si="4"/>
        <v>816.47</v>
      </c>
      <c r="G25" s="85">
        <f t="shared" si="4"/>
        <v>26939.47</v>
      </c>
      <c r="H25" s="85">
        <f t="shared" si="4"/>
        <v>28264.56</v>
      </c>
      <c r="I25" s="85">
        <f t="shared" si="4"/>
        <v>2262.5299999999997</v>
      </c>
      <c r="J25" s="85">
        <f t="shared" si="4"/>
        <v>766.35</v>
      </c>
      <c r="K25" s="85">
        <f t="shared" si="4"/>
        <v>559.6</v>
      </c>
      <c r="L25" s="85">
        <f t="shared" si="4"/>
        <v>1129.2</v>
      </c>
      <c r="M25" s="84">
        <f t="shared" si="4"/>
        <v>3976.4800000000027</v>
      </c>
      <c r="N25" s="84">
        <f t="shared" si="4"/>
        <v>158537.96999999997</v>
      </c>
      <c r="O25" s="84">
        <f t="shared" si="4"/>
        <v>135300</v>
      </c>
      <c r="P25" s="86">
        <f>N25/O25</f>
        <v>1.171751441241685</v>
      </c>
      <c r="Q25" s="2"/>
      <c r="R25" s="75">
        <f>SUM(R4:R24)</f>
        <v>164.79999999999998</v>
      </c>
      <c r="S25" s="75">
        <f>SUM(S4:S24)</f>
        <v>26.1</v>
      </c>
      <c r="T25" s="75">
        <f>SUM(T4:T24)</f>
        <v>64.2</v>
      </c>
      <c r="U25" s="144">
        <f>SUM(U4:U24)</f>
        <v>1</v>
      </c>
      <c r="V25" s="145"/>
      <c r="W25" s="111">
        <f>R25+S25+U25+T25+V25</f>
        <v>256.09999999999997</v>
      </c>
    </row>
    <row r="26" spans="1:17" ht="12.75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17" ht="17.25" customHeight="1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32" t="s">
        <v>33</v>
      </c>
      <c r="S28" s="132"/>
      <c r="T28" s="132"/>
      <c r="U28" s="132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46" t="s">
        <v>29</v>
      </c>
      <c r="S29" s="146"/>
      <c r="T29" s="146"/>
      <c r="U29" s="146"/>
      <c r="V29" s="50"/>
      <c r="W29" s="50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34">
        <v>43252</v>
      </c>
      <c r="S30" s="147">
        <f>143460/1000</f>
        <v>143.46</v>
      </c>
      <c r="T30" s="147"/>
      <c r="U30" s="147"/>
      <c r="V30" s="57"/>
      <c r="W30" s="57"/>
    </row>
    <row r="31" spans="1:23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35"/>
      <c r="S31" s="147"/>
      <c r="T31" s="147"/>
      <c r="U31" s="147"/>
      <c r="V31" s="57"/>
      <c r="W31" s="57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33" t="s">
        <v>34</v>
      </c>
      <c r="T32" s="34" t="s">
        <v>39</v>
      </c>
      <c r="U32" s="48">
        <f>'[1]серпень'!$I$83</f>
        <v>0</v>
      </c>
      <c r="V32" s="54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29" t="s">
        <v>45</v>
      </c>
      <c r="T33" s="130"/>
      <c r="U33" s="35">
        <f>'[1]серпень'!$I$82</f>
        <v>0</v>
      </c>
      <c r="V33" s="56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31" t="s">
        <v>40</v>
      </c>
      <c r="T34" s="131"/>
      <c r="U34" s="48">
        <f>'[1]серпень'!$I$81</f>
        <v>0</v>
      </c>
      <c r="V34" s="54"/>
      <c r="W34" s="55"/>
    </row>
    <row r="35" spans="1:23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U35" s="56"/>
      <c r="V35" s="56"/>
      <c r="W35" s="55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32" t="s">
        <v>30</v>
      </c>
      <c r="S38" s="132"/>
      <c r="T38" s="132"/>
      <c r="U38" s="132"/>
      <c r="V38" s="52"/>
      <c r="W38" s="52"/>
    </row>
    <row r="39" spans="1:23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33" t="s">
        <v>31</v>
      </c>
      <c r="S39" s="133"/>
      <c r="T39" s="133"/>
      <c r="U39" s="133"/>
      <c r="V39" s="53"/>
      <c r="W39" s="53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34">
        <v>43252</v>
      </c>
      <c r="S40" s="136">
        <v>2090.605379999998</v>
      </c>
      <c r="T40" s="137"/>
      <c r="U40" s="138"/>
      <c r="V40" s="51"/>
      <c r="W40" s="51"/>
    </row>
    <row r="41" spans="1:23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35"/>
      <c r="S41" s="139"/>
      <c r="T41" s="140"/>
      <c r="U41" s="141"/>
      <c r="V41" s="51"/>
      <c r="W41" s="5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Q47" s="1"/>
    </row>
  </sheetData>
  <sheetProtection/>
  <mergeCells count="37">
    <mergeCell ref="A1:P1"/>
    <mergeCell ref="R1:W1"/>
    <mergeCell ref="A2:P2"/>
    <mergeCell ref="R2:W2"/>
    <mergeCell ref="U3:V3"/>
    <mergeCell ref="U4:V4"/>
    <mergeCell ref="U5:V5"/>
    <mergeCell ref="U6:V6"/>
    <mergeCell ref="U7:V7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R30:R31"/>
    <mergeCell ref="S30:U31"/>
    <mergeCell ref="S33:T33"/>
    <mergeCell ref="U17:V17"/>
    <mergeCell ref="U18:V18"/>
    <mergeCell ref="U19:V19"/>
    <mergeCell ref="U20:V20"/>
    <mergeCell ref="U21:V21"/>
    <mergeCell ref="U24:V24"/>
    <mergeCell ref="S34:T34"/>
    <mergeCell ref="R38:U38"/>
    <mergeCell ref="R39:U39"/>
    <mergeCell ref="R40:R41"/>
    <mergeCell ref="S40:U41"/>
    <mergeCell ref="U22:V22"/>
    <mergeCell ref="U23:V23"/>
    <mergeCell ref="U25:V25"/>
    <mergeCell ref="R28:U28"/>
    <mergeCell ref="R29:U29"/>
  </mergeCells>
  <printOptions/>
  <pageMargins left="0.7" right="0.7" top="0.75" bottom="0.75" header="0.3" footer="0.3"/>
  <pageSetup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46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Q4" sqref="Q4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10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50" t="s">
        <v>94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2"/>
      <c r="Q1" s="1"/>
      <c r="R1" s="153" t="s">
        <v>96</v>
      </c>
      <c r="S1" s="154"/>
      <c r="T1" s="154"/>
      <c r="U1" s="154"/>
      <c r="V1" s="154"/>
      <c r="W1" s="155"/>
    </row>
    <row r="2" spans="1:23" ht="15" thickBot="1">
      <c r="A2" s="156" t="s">
        <v>97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8"/>
      <c r="Q2" s="1"/>
      <c r="R2" s="159" t="s">
        <v>98</v>
      </c>
      <c r="S2" s="160"/>
      <c r="T2" s="160"/>
      <c r="U2" s="160"/>
      <c r="V2" s="160"/>
      <c r="W2" s="161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95</v>
      </c>
      <c r="O3" s="62" t="s">
        <v>76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62" t="s">
        <v>47</v>
      </c>
      <c r="V3" s="163"/>
      <c r="W3" s="93" t="s">
        <v>27</v>
      </c>
    </row>
    <row r="4" spans="1:23" ht="12.75">
      <c r="A4" s="10">
        <v>43252</v>
      </c>
      <c r="B4" s="65">
        <v>1358.6</v>
      </c>
      <c r="C4" s="79">
        <v>325.1</v>
      </c>
      <c r="D4" s="106">
        <v>2.4</v>
      </c>
      <c r="E4" s="106">
        <f aca="true" t="shared" si="0" ref="E4:E23">C4-D4</f>
        <v>322.70000000000005</v>
      </c>
      <c r="F4" s="65">
        <v>89.8</v>
      </c>
      <c r="G4" s="65">
        <v>204.1</v>
      </c>
      <c r="H4" s="67">
        <v>389.4</v>
      </c>
      <c r="I4" s="65">
        <v>99.1</v>
      </c>
      <c r="J4" s="78">
        <v>19.5</v>
      </c>
      <c r="K4" s="78">
        <v>0</v>
      </c>
      <c r="L4" s="65">
        <v>1432.2</v>
      </c>
      <c r="M4" s="65">
        <f aca="true" t="shared" si="1" ref="M4:M23">N4-B4-C4-F4-G4-H4-I4-J4-K4-L4</f>
        <v>11.950000000000045</v>
      </c>
      <c r="N4" s="65">
        <v>3929.75</v>
      </c>
      <c r="O4" s="65">
        <v>4000</v>
      </c>
      <c r="P4" s="3">
        <f aca="true" t="shared" si="2" ref="P4:P23">N4/O4</f>
        <v>0.9824375</v>
      </c>
      <c r="Q4" s="2">
        <f>AVERAGE(N4:N23)</f>
        <v>6388.6215</v>
      </c>
      <c r="R4" s="94">
        <v>0</v>
      </c>
      <c r="S4" s="95">
        <v>0</v>
      </c>
      <c r="T4" s="96">
        <v>3</v>
      </c>
      <c r="U4" s="164">
        <v>0</v>
      </c>
      <c r="V4" s="165"/>
      <c r="W4" s="97">
        <f>R4+S4+U4+T4+V4</f>
        <v>3</v>
      </c>
    </row>
    <row r="5" spans="1:23" ht="12.75">
      <c r="A5" s="10">
        <v>43255</v>
      </c>
      <c r="B5" s="65">
        <v>1556.9</v>
      </c>
      <c r="C5" s="79">
        <v>157.4</v>
      </c>
      <c r="D5" s="106">
        <v>21.8</v>
      </c>
      <c r="E5" s="106">
        <f t="shared" si="0"/>
        <v>135.6</v>
      </c>
      <c r="F5" s="65">
        <v>73.8</v>
      </c>
      <c r="G5" s="65">
        <v>203.2</v>
      </c>
      <c r="H5" s="79">
        <v>460.8</v>
      </c>
      <c r="I5" s="78">
        <v>147.2</v>
      </c>
      <c r="J5" s="78">
        <v>75.8</v>
      </c>
      <c r="K5" s="78">
        <v>612</v>
      </c>
      <c r="L5" s="65">
        <v>0</v>
      </c>
      <c r="M5" s="65">
        <f t="shared" si="1"/>
        <v>15.149999999999864</v>
      </c>
      <c r="N5" s="65">
        <v>3302.25</v>
      </c>
      <c r="O5" s="65">
        <v>3500</v>
      </c>
      <c r="P5" s="3">
        <f t="shared" si="2"/>
        <v>0.9435</v>
      </c>
      <c r="Q5" s="2">
        <v>6388.6</v>
      </c>
      <c r="R5" s="69">
        <v>0</v>
      </c>
      <c r="S5" s="65">
        <v>0</v>
      </c>
      <c r="T5" s="70">
        <v>0</v>
      </c>
      <c r="U5" s="127">
        <v>0</v>
      </c>
      <c r="V5" s="128"/>
      <c r="W5" s="68">
        <f aca="true" t="shared" si="3" ref="W5:W23">R5+S5+U5+T5+V5</f>
        <v>0</v>
      </c>
    </row>
    <row r="6" spans="1:23" ht="12.75">
      <c r="A6" s="10">
        <v>43256</v>
      </c>
      <c r="B6" s="65">
        <f>3535.2+178.4</f>
        <v>3713.6</v>
      </c>
      <c r="C6" s="79">
        <v>388.6</v>
      </c>
      <c r="D6" s="106">
        <v>42.5</v>
      </c>
      <c r="E6" s="106">
        <f t="shared" si="0"/>
        <v>346.1</v>
      </c>
      <c r="F6" s="72">
        <v>75.8</v>
      </c>
      <c r="G6" s="65">
        <v>140.5</v>
      </c>
      <c r="H6" s="80">
        <v>350.9</v>
      </c>
      <c r="I6" s="78">
        <v>148.6</v>
      </c>
      <c r="J6" s="78">
        <v>15.1</v>
      </c>
      <c r="K6" s="78">
        <v>0</v>
      </c>
      <c r="L6" s="78">
        <v>0</v>
      </c>
      <c r="M6" s="65">
        <f t="shared" si="1"/>
        <v>9.299999999999779</v>
      </c>
      <c r="N6" s="65">
        <v>4842.4</v>
      </c>
      <c r="O6" s="65">
        <v>5000</v>
      </c>
      <c r="P6" s="3">
        <f t="shared" si="2"/>
        <v>0.9684799999999999</v>
      </c>
      <c r="Q6" s="2">
        <v>6388.6</v>
      </c>
      <c r="R6" s="69">
        <v>0</v>
      </c>
      <c r="S6" s="65">
        <v>0</v>
      </c>
      <c r="T6" s="70">
        <v>0</v>
      </c>
      <c r="U6" s="127">
        <v>0</v>
      </c>
      <c r="V6" s="128"/>
      <c r="W6" s="68">
        <f t="shared" si="3"/>
        <v>0</v>
      </c>
    </row>
    <row r="7" spans="1:23" ht="12.75">
      <c r="A7" s="10">
        <v>43257</v>
      </c>
      <c r="B7" s="77">
        <v>5472.5</v>
      </c>
      <c r="C7" s="79">
        <v>199</v>
      </c>
      <c r="D7" s="106">
        <v>2.7</v>
      </c>
      <c r="E7" s="106">
        <f t="shared" si="0"/>
        <v>196.3</v>
      </c>
      <c r="F7" s="65">
        <v>84</v>
      </c>
      <c r="G7" s="65">
        <v>70.5</v>
      </c>
      <c r="H7" s="79">
        <v>351.2</v>
      </c>
      <c r="I7" s="78">
        <v>8.1</v>
      </c>
      <c r="J7" s="78">
        <v>34.1</v>
      </c>
      <c r="K7" s="78">
        <v>0</v>
      </c>
      <c r="L7" s="78">
        <v>0</v>
      </c>
      <c r="M7" s="65">
        <f t="shared" si="1"/>
        <v>36.9000000000002</v>
      </c>
      <c r="N7" s="65">
        <v>6256.3</v>
      </c>
      <c r="O7" s="65">
        <v>8000</v>
      </c>
      <c r="P7" s="3">
        <f t="shared" si="2"/>
        <v>0.7820375</v>
      </c>
      <c r="Q7" s="2">
        <v>6388.6</v>
      </c>
      <c r="R7" s="71">
        <v>0</v>
      </c>
      <c r="S7" s="72">
        <v>0</v>
      </c>
      <c r="T7" s="73">
        <v>0</v>
      </c>
      <c r="U7" s="148">
        <v>1</v>
      </c>
      <c r="V7" s="149"/>
      <c r="W7" s="68">
        <f t="shared" si="3"/>
        <v>1</v>
      </c>
    </row>
    <row r="8" spans="1:23" ht="12.75">
      <c r="A8" s="10">
        <v>43258</v>
      </c>
      <c r="B8" s="65">
        <v>12927.3</v>
      </c>
      <c r="C8" s="70">
        <v>225</v>
      </c>
      <c r="D8" s="106">
        <v>6.2</v>
      </c>
      <c r="E8" s="106">
        <f t="shared" si="0"/>
        <v>218.8</v>
      </c>
      <c r="F8" s="78">
        <v>6.4</v>
      </c>
      <c r="G8" s="78">
        <v>162.4</v>
      </c>
      <c r="H8" s="65">
        <v>402</v>
      </c>
      <c r="I8" s="78">
        <v>177.6</v>
      </c>
      <c r="J8" s="78">
        <v>29.7</v>
      </c>
      <c r="K8" s="78">
        <v>0</v>
      </c>
      <c r="L8" s="78">
        <v>0</v>
      </c>
      <c r="M8" s="65">
        <f t="shared" si="1"/>
        <v>55.600000000000776</v>
      </c>
      <c r="N8" s="65">
        <v>13986</v>
      </c>
      <c r="O8" s="65">
        <v>11000</v>
      </c>
      <c r="P8" s="3">
        <f t="shared" si="2"/>
        <v>1.2714545454545454</v>
      </c>
      <c r="Q8" s="2">
        <v>6388.6</v>
      </c>
      <c r="R8" s="112">
        <v>0</v>
      </c>
      <c r="S8" s="113">
        <v>0</v>
      </c>
      <c r="T8" s="104">
        <v>0</v>
      </c>
      <c r="U8" s="166">
        <v>0</v>
      </c>
      <c r="V8" s="167"/>
      <c r="W8" s="110">
        <f t="shared" si="3"/>
        <v>0</v>
      </c>
    </row>
    <row r="9" spans="1:23" ht="12.75">
      <c r="A9" s="10">
        <v>43259</v>
      </c>
      <c r="B9" s="65">
        <f>2086</f>
        <v>2086</v>
      </c>
      <c r="C9" s="70">
        <v>143.3</v>
      </c>
      <c r="D9" s="106">
        <v>7</v>
      </c>
      <c r="E9" s="106">
        <f t="shared" si="0"/>
        <v>136.3</v>
      </c>
      <c r="F9" s="78">
        <v>42.3</v>
      </c>
      <c r="G9" s="82">
        <v>199.1</v>
      </c>
      <c r="H9" s="65">
        <v>247.5</v>
      </c>
      <c r="I9" s="78">
        <v>77.1</v>
      </c>
      <c r="J9" s="78">
        <v>62.8</v>
      </c>
      <c r="K9" s="78">
        <v>0</v>
      </c>
      <c r="L9" s="78">
        <v>0</v>
      </c>
      <c r="M9" s="65">
        <f t="shared" si="1"/>
        <v>19.499999999999986</v>
      </c>
      <c r="N9" s="65">
        <v>2877.6</v>
      </c>
      <c r="O9" s="65">
        <v>3500</v>
      </c>
      <c r="P9" s="3">
        <f t="shared" si="2"/>
        <v>0.8221714285714286</v>
      </c>
      <c r="Q9" s="2">
        <v>6388.6</v>
      </c>
      <c r="R9" s="115">
        <v>0</v>
      </c>
      <c r="S9" s="72">
        <v>0</v>
      </c>
      <c r="T9" s="65">
        <v>153.5</v>
      </c>
      <c r="U9" s="168">
        <v>0</v>
      </c>
      <c r="V9" s="168"/>
      <c r="W9" s="114">
        <f t="shared" si="3"/>
        <v>153.5</v>
      </c>
    </row>
    <row r="10" spans="1:23" ht="12.75">
      <c r="A10" s="10">
        <v>43262</v>
      </c>
      <c r="B10" s="65">
        <v>613.9</v>
      </c>
      <c r="C10" s="70">
        <v>302.8</v>
      </c>
      <c r="D10" s="106">
        <v>124.9</v>
      </c>
      <c r="E10" s="106">
        <f t="shared" si="0"/>
        <v>177.9</v>
      </c>
      <c r="F10" s="78">
        <v>47.2</v>
      </c>
      <c r="G10" s="78">
        <v>276.9</v>
      </c>
      <c r="H10" s="65">
        <v>521.1</v>
      </c>
      <c r="I10" s="78">
        <v>79.4</v>
      </c>
      <c r="J10" s="78">
        <v>12.5</v>
      </c>
      <c r="K10" s="78">
        <v>0</v>
      </c>
      <c r="L10" s="78">
        <v>0</v>
      </c>
      <c r="M10" s="65">
        <f t="shared" si="1"/>
        <v>10.599999999999994</v>
      </c>
      <c r="N10" s="65">
        <v>1864.4</v>
      </c>
      <c r="O10" s="72">
        <v>3600</v>
      </c>
      <c r="P10" s="3">
        <f t="shared" si="2"/>
        <v>0.517888888888889</v>
      </c>
      <c r="Q10" s="2">
        <v>6388.6</v>
      </c>
      <c r="R10" s="71">
        <v>0</v>
      </c>
      <c r="S10" s="72">
        <v>0</v>
      </c>
      <c r="T10" s="70">
        <v>0</v>
      </c>
      <c r="U10" s="127">
        <v>0</v>
      </c>
      <c r="V10" s="128"/>
      <c r="W10" s="68">
        <f>R10+S10+U10+T10+V10</f>
        <v>0</v>
      </c>
    </row>
    <row r="11" spans="1:23" ht="12.75">
      <c r="A11" s="10">
        <v>43263</v>
      </c>
      <c r="B11" s="65">
        <v>736.6</v>
      </c>
      <c r="C11" s="70">
        <v>420.7</v>
      </c>
      <c r="D11" s="106">
        <v>34.9</v>
      </c>
      <c r="E11" s="106">
        <f t="shared" si="0"/>
        <v>385.8</v>
      </c>
      <c r="F11" s="78">
        <v>101.8</v>
      </c>
      <c r="G11" s="78">
        <v>202.9</v>
      </c>
      <c r="H11" s="65">
        <v>333.9</v>
      </c>
      <c r="I11" s="78">
        <v>137.7</v>
      </c>
      <c r="J11" s="78">
        <v>20.1</v>
      </c>
      <c r="K11" s="78">
        <v>0</v>
      </c>
      <c r="L11" s="78">
        <v>0</v>
      </c>
      <c r="M11" s="65">
        <f t="shared" si="1"/>
        <v>10.650000000000055</v>
      </c>
      <c r="N11" s="65">
        <v>1964.35</v>
      </c>
      <c r="O11" s="65">
        <v>3800</v>
      </c>
      <c r="P11" s="3">
        <f t="shared" si="2"/>
        <v>0.5169342105263157</v>
      </c>
      <c r="Q11" s="2">
        <v>6388.6</v>
      </c>
      <c r="R11" s="69">
        <v>0</v>
      </c>
      <c r="S11" s="65">
        <v>0</v>
      </c>
      <c r="T11" s="70">
        <v>0</v>
      </c>
      <c r="U11" s="127">
        <v>0</v>
      </c>
      <c r="V11" s="128"/>
      <c r="W11" s="68">
        <f t="shared" si="3"/>
        <v>0</v>
      </c>
    </row>
    <row r="12" spans="1:23" ht="12.75">
      <c r="A12" s="10">
        <v>43264</v>
      </c>
      <c r="B12" s="77">
        <v>697.8</v>
      </c>
      <c r="C12" s="70">
        <v>349.5</v>
      </c>
      <c r="D12" s="106">
        <v>69.9</v>
      </c>
      <c r="E12" s="106">
        <f t="shared" si="0"/>
        <v>279.6</v>
      </c>
      <c r="F12" s="78">
        <v>35.5</v>
      </c>
      <c r="G12" s="78">
        <v>261.8</v>
      </c>
      <c r="H12" s="65">
        <v>443</v>
      </c>
      <c r="I12" s="78">
        <v>105</v>
      </c>
      <c r="J12" s="78">
        <v>10.3</v>
      </c>
      <c r="K12" s="78">
        <v>0</v>
      </c>
      <c r="L12" s="78">
        <v>0</v>
      </c>
      <c r="M12" s="65">
        <f t="shared" si="1"/>
        <v>83.45</v>
      </c>
      <c r="N12" s="65">
        <v>1986.35</v>
      </c>
      <c r="O12" s="65">
        <v>5800</v>
      </c>
      <c r="P12" s="3">
        <f t="shared" si="2"/>
        <v>0.3424741379310345</v>
      </c>
      <c r="Q12" s="2">
        <v>6388.6</v>
      </c>
      <c r="R12" s="69">
        <v>0</v>
      </c>
      <c r="S12" s="65">
        <v>0</v>
      </c>
      <c r="T12" s="70">
        <v>0</v>
      </c>
      <c r="U12" s="127">
        <v>0</v>
      </c>
      <c r="V12" s="128"/>
      <c r="W12" s="68">
        <f t="shared" si="3"/>
        <v>0</v>
      </c>
    </row>
    <row r="13" spans="1:23" ht="12.75">
      <c r="A13" s="10">
        <v>43265</v>
      </c>
      <c r="B13" s="65">
        <v>7456.2</v>
      </c>
      <c r="C13" s="70">
        <v>212.2</v>
      </c>
      <c r="D13" s="106">
        <v>4.4</v>
      </c>
      <c r="E13" s="106">
        <f t="shared" si="0"/>
        <v>207.79999999999998</v>
      </c>
      <c r="F13" s="78">
        <v>81.1</v>
      </c>
      <c r="G13" s="78">
        <v>342.1</v>
      </c>
      <c r="H13" s="65">
        <v>401.3</v>
      </c>
      <c r="I13" s="78">
        <v>80.9</v>
      </c>
      <c r="J13" s="78">
        <v>6.8</v>
      </c>
      <c r="K13" s="78">
        <v>0</v>
      </c>
      <c r="L13" s="78">
        <v>0</v>
      </c>
      <c r="M13" s="65">
        <f t="shared" si="1"/>
        <v>15.8500000000008</v>
      </c>
      <c r="N13" s="65">
        <v>8596.45</v>
      </c>
      <c r="O13" s="65">
        <v>7500</v>
      </c>
      <c r="P13" s="3">
        <f t="shared" si="2"/>
        <v>1.1461933333333334</v>
      </c>
      <c r="Q13" s="2">
        <v>6388.6</v>
      </c>
      <c r="R13" s="69">
        <v>0</v>
      </c>
      <c r="S13" s="65">
        <v>0</v>
      </c>
      <c r="T13" s="70">
        <v>0.2</v>
      </c>
      <c r="U13" s="127">
        <v>0</v>
      </c>
      <c r="V13" s="128"/>
      <c r="W13" s="68">
        <f t="shared" si="3"/>
        <v>0.2</v>
      </c>
    </row>
    <row r="14" spans="1:23" ht="12.75">
      <c r="A14" s="10">
        <v>43266</v>
      </c>
      <c r="B14" s="65">
        <v>8510.5</v>
      </c>
      <c r="C14" s="70">
        <v>197.2</v>
      </c>
      <c r="D14" s="106">
        <v>38</v>
      </c>
      <c r="E14" s="106">
        <f t="shared" si="0"/>
        <v>159.2</v>
      </c>
      <c r="F14" s="78">
        <v>148.25</v>
      </c>
      <c r="G14" s="78">
        <v>349.1</v>
      </c>
      <c r="H14" s="65">
        <v>780.5</v>
      </c>
      <c r="I14" s="78">
        <v>95.3</v>
      </c>
      <c r="J14" s="78">
        <v>37.6</v>
      </c>
      <c r="K14" s="78">
        <v>0</v>
      </c>
      <c r="L14" s="78">
        <v>0</v>
      </c>
      <c r="M14" s="65">
        <f t="shared" si="1"/>
        <v>15.970000000000006</v>
      </c>
      <c r="N14" s="65">
        <v>10134.42</v>
      </c>
      <c r="O14" s="65">
        <v>12000</v>
      </c>
      <c r="P14" s="3">
        <f t="shared" si="2"/>
        <v>0.844535</v>
      </c>
      <c r="Q14" s="2">
        <v>6388.6</v>
      </c>
      <c r="R14" s="69">
        <v>0</v>
      </c>
      <c r="S14" s="65">
        <v>0</v>
      </c>
      <c r="T14" s="74">
        <v>0</v>
      </c>
      <c r="U14" s="127">
        <v>0</v>
      </c>
      <c r="V14" s="128"/>
      <c r="W14" s="68">
        <f t="shared" si="3"/>
        <v>0</v>
      </c>
    </row>
    <row r="15" spans="1:23" ht="12.75">
      <c r="A15" s="10">
        <v>43269</v>
      </c>
      <c r="B15" s="65">
        <v>1320.1</v>
      </c>
      <c r="C15" s="66">
        <v>278.3</v>
      </c>
      <c r="D15" s="106">
        <v>137.6</v>
      </c>
      <c r="E15" s="106">
        <f t="shared" si="0"/>
        <v>140.70000000000002</v>
      </c>
      <c r="F15" s="81">
        <v>102.7</v>
      </c>
      <c r="G15" s="81">
        <v>539.3</v>
      </c>
      <c r="H15" s="82">
        <v>973.9</v>
      </c>
      <c r="I15" s="81">
        <v>151</v>
      </c>
      <c r="J15" s="81">
        <v>8</v>
      </c>
      <c r="K15" s="81">
        <v>0</v>
      </c>
      <c r="L15" s="81">
        <v>0</v>
      </c>
      <c r="M15" s="65">
        <f t="shared" si="1"/>
        <v>9.540000000000305</v>
      </c>
      <c r="N15" s="65">
        <v>3382.84</v>
      </c>
      <c r="O15" s="72">
        <v>5000</v>
      </c>
      <c r="P15" s="3">
        <f>N15/O15</f>
        <v>0.6765680000000001</v>
      </c>
      <c r="Q15" s="2">
        <v>6388.6</v>
      </c>
      <c r="R15" s="69">
        <v>0</v>
      </c>
      <c r="S15" s="65">
        <v>0</v>
      </c>
      <c r="T15" s="74">
        <v>0</v>
      </c>
      <c r="U15" s="127">
        <v>0</v>
      </c>
      <c r="V15" s="128"/>
      <c r="W15" s="68">
        <f t="shared" si="3"/>
        <v>0</v>
      </c>
    </row>
    <row r="16" spans="1:23" ht="12.75">
      <c r="A16" s="10">
        <v>43270</v>
      </c>
      <c r="B16" s="65">
        <v>2470.1</v>
      </c>
      <c r="C16" s="70">
        <v>387</v>
      </c>
      <c r="D16" s="106">
        <v>45.4</v>
      </c>
      <c r="E16" s="106">
        <f t="shared" si="0"/>
        <v>341.6</v>
      </c>
      <c r="F16" s="78">
        <v>78.4</v>
      </c>
      <c r="G16" s="78">
        <v>545.3</v>
      </c>
      <c r="H16" s="65">
        <v>1405.1</v>
      </c>
      <c r="I16" s="78">
        <v>128.6</v>
      </c>
      <c r="J16" s="78">
        <v>7.1</v>
      </c>
      <c r="K16" s="78">
        <v>0</v>
      </c>
      <c r="L16" s="78">
        <v>0</v>
      </c>
      <c r="M16" s="65">
        <f t="shared" si="1"/>
        <v>20.040000000000468</v>
      </c>
      <c r="N16" s="65">
        <v>5041.64</v>
      </c>
      <c r="O16" s="72">
        <v>5900</v>
      </c>
      <c r="P16" s="3">
        <f t="shared" si="2"/>
        <v>0.8545152542372882</v>
      </c>
      <c r="Q16" s="2">
        <v>6388.6</v>
      </c>
      <c r="R16" s="69">
        <v>0</v>
      </c>
      <c r="S16" s="65">
        <v>0</v>
      </c>
      <c r="T16" s="74">
        <v>0</v>
      </c>
      <c r="U16" s="127">
        <v>0</v>
      </c>
      <c r="V16" s="128"/>
      <c r="W16" s="68">
        <f t="shared" si="3"/>
        <v>0</v>
      </c>
    </row>
    <row r="17" spans="1:23" ht="12.75">
      <c r="A17" s="10">
        <v>43271</v>
      </c>
      <c r="B17" s="65">
        <v>4300.6</v>
      </c>
      <c r="C17" s="70">
        <v>200.1</v>
      </c>
      <c r="D17" s="106">
        <v>16.6</v>
      </c>
      <c r="E17" s="106">
        <f t="shared" si="0"/>
        <v>183.5</v>
      </c>
      <c r="F17" s="78">
        <v>78.8</v>
      </c>
      <c r="G17" s="78">
        <v>687.1</v>
      </c>
      <c r="H17" s="65">
        <v>581.1</v>
      </c>
      <c r="I17" s="78">
        <v>61.6</v>
      </c>
      <c r="J17" s="78">
        <v>38.5</v>
      </c>
      <c r="K17" s="78">
        <v>0</v>
      </c>
      <c r="L17" s="78">
        <v>0</v>
      </c>
      <c r="M17" s="65">
        <f t="shared" si="1"/>
        <v>20.599999999999362</v>
      </c>
      <c r="N17" s="65">
        <v>5968.4</v>
      </c>
      <c r="O17" s="65">
        <v>9500</v>
      </c>
      <c r="P17" s="3">
        <f t="shared" si="2"/>
        <v>0.6282526315789473</v>
      </c>
      <c r="Q17" s="2">
        <v>6388.6</v>
      </c>
      <c r="R17" s="69">
        <v>0</v>
      </c>
      <c r="S17" s="65">
        <v>0</v>
      </c>
      <c r="T17" s="74">
        <v>964.3</v>
      </c>
      <c r="U17" s="127">
        <v>0</v>
      </c>
      <c r="V17" s="128"/>
      <c r="W17" s="68">
        <f t="shared" si="3"/>
        <v>964.3</v>
      </c>
    </row>
    <row r="18" spans="1:23" ht="12.75">
      <c r="A18" s="10">
        <v>43272</v>
      </c>
      <c r="B18" s="65">
        <v>2629.2</v>
      </c>
      <c r="C18" s="70">
        <v>426.3</v>
      </c>
      <c r="D18" s="106">
        <v>214</v>
      </c>
      <c r="E18" s="106">
        <f t="shared" si="0"/>
        <v>212.3</v>
      </c>
      <c r="F18" s="78">
        <v>72.3</v>
      </c>
      <c r="G18" s="78">
        <v>529.2</v>
      </c>
      <c r="H18" s="65">
        <v>177.1</v>
      </c>
      <c r="I18" s="78">
        <v>115.1</v>
      </c>
      <c r="J18" s="78">
        <v>5.7</v>
      </c>
      <c r="K18" s="78">
        <v>0</v>
      </c>
      <c r="L18" s="78">
        <v>0</v>
      </c>
      <c r="M18" s="65">
        <f>N18-B18-C18-F18-G18-H18-I18-J18-K18-L18</f>
        <v>39.100000000000236</v>
      </c>
      <c r="N18" s="65">
        <v>3994</v>
      </c>
      <c r="O18" s="65">
        <v>5500</v>
      </c>
      <c r="P18" s="3">
        <f>N18/O18</f>
        <v>0.7261818181818182</v>
      </c>
      <c r="Q18" s="2">
        <v>6388.6</v>
      </c>
      <c r="R18" s="69">
        <v>0</v>
      </c>
      <c r="S18" s="65">
        <v>0</v>
      </c>
      <c r="T18" s="70">
        <v>37.5</v>
      </c>
      <c r="U18" s="127">
        <v>0</v>
      </c>
      <c r="V18" s="128"/>
      <c r="W18" s="68">
        <f t="shared" si="3"/>
        <v>37.5</v>
      </c>
    </row>
    <row r="19" spans="1:23" ht="12.75">
      <c r="A19" s="10">
        <v>43273</v>
      </c>
      <c r="B19" s="65">
        <v>7252</v>
      </c>
      <c r="C19" s="70">
        <v>613.3</v>
      </c>
      <c r="D19" s="106">
        <v>360.2</v>
      </c>
      <c r="E19" s="106">
        <f t="shared" si="0"/>
        <v>253.09999999999997</v>
      </c>
      <c r="F19" s="78">
        <v>72.8</v>
      </c>
      <c r="G19" s="78">
        <v>1389.6</v>
      </c>
      <c r="H19" s="65">
        <v>188.5</v>
      </c>
      <c r="I19" s="78">
        <v>27.9</v>
      </c>
      <c r="J19" s="78">
        <v>9.1</v>
      </c>
      <c r="K19" s="78">
        <v>0</v>
      </c>
      <c r="L19" s="78">
        <v>0</v>
      </c>
      <c r="M19" s="65">
        <f>N19-B19-C19-F19-G19-H19-I19-J19-K19-L19</f>
        <v>7.000000000000911</v>
      </c>
      <c r="N19" s="65">
        <v>9560.2</v>
      </c>
      <c r="O19" s="65">
        <v>9600</v>
      </c>
      <c r="P19" s="3">
        <f t="shared" si="2"/>
        <v>0.9958541666666667</v>
      </c>
      <c r="Q19" s="2">
        <v>6388.6</v>
      </c>
      <c r="R19" s="69">
        <v>53</v>
      </c>
      <c r="S19" s="65">
        <v>0</v>
      </c>
      <c r="T19" s="70">
        <v>0</v>
      </c>
      <c r="U19" s="127">
        <v>0</v>
      </c>
      <c r="V19" s="128"/>
      <c r="W19" s="68">
        <f t="shared" si="3"/>
        <v>53</v>
      </c>
    </row>
    <row r="20" spans="1:23" ht="12.75">
      <c r="A20" s="10">
        <v>43274</v>
      </c>
      <c r="B20" s="65">
        <v>773</v>
      </c>
      <c r="C20" s="70">
        <v>394.7</v>
      </c>
      <c r="D20" s="106">
        <v>31.9</v>
      </c>
      <c r="E20" s="106">
        <f t="shared" si="0"/>
        <v>362.8</v>
      </c>
      <c r="F20" s="78">
        <v>39.6</v>
      </c>
      <c r="G20" s="65">
        <v>475.4</v>
      </c>
      <c r="H20" s="65">
        <v>26.5</v>
      </c>
      <c r="I20" s="78">
        <v>31.4</v>
      </c>
      <c r="J20" s="78">
        <v>8.7</v>
      </c>
      <c r="K20" s="78">
        <v>0</v>
      </c>
      <c r="L20" s="78">
        <v>0</v>
      </c>
      <c r="M20" s="65">
        <f t="shared" si="1"/>
        <v>32.29999999999987</v>
      </c>
      <c r="N20" s="65">
        <v>1781.6</v>
      </c>
      <c r="O20" s="65">
        <v>2200</v>
      </c>
      <c r="P20" s="3">
        <f t="shared" si="2"/>
        <v>0.8098181818181818</v>
      </c>
      <c r="Q20" s="2">
        <v>6388.6</v>
      </c>
      <c r="R20" s="69">
        <v>0</v>
      </c>
      <c r="S20" s="65">
        <v>0</v>
      </c>
      <c r="T20" s="70">
        <v>0</v>
      </c>
      <c r="U20" s="127">
        <v>0</v>
      </c>
      <c r="V20" s="128"/>
      <c r="W20" s="68">
        <f t="shared" si="3"/>
        <v>0</v>
      </c>
    </row>
    <row r="21" spans="1:23" ht="12.75">
      <c r="A21" s="10">
        <v>43276</v>
      </c>
      <c r="B21" s="65">
        <v>1531.7</v>
      </c>
      <c r="C21" s="70">
        <v>2467</v>
      </c>
      <c r="D21" s="106">
        <v>2056.1</v>
      </c>
      <c r="E21" s="106">
        <f t="shared" si="0"/>
        <v>410.9000000000001</v>
      </c>
      <c r="F21" s="78">
        <v>365.5</v>
      </c>
      <c r="G21" s="65">
        <v>1834.8</v>
      </c>
      <c r="H21" s="65">
        <v>205.3</v>
      </c>
      <c r="I21" s="78">
        <v>9.1</v>
      </c>
      <c r="J21" s="78">
        <v>1</v>
      </c>
      <c r="K21" s="78">
        <v>0</v>
      </c>
      <c r="L21" s="78">
        <v>0</v>
      </c>
      <c r="M21" s="65">
        <f t="shared" si="1"/>
        <v>4.740000000000544</v>
      </c>
      <c r="N21" s="65">
        <v>6419.14</v>
      </c>
      <c r="O21" s="65">
        <v>6200</v>
      </c>
      <c r="P21" s="3">
        <f t="shared" si="2"/>
        <v>1.0353451612903226</v>
      </c>
      <c r="Q21" s="2">
        <v>6388.6</v>
      </c>
      <c r="R21" s="102">
        <v>0</v>
      </c>
      <c r="S21" s="103">
        <v>0</v>
      </c>
      <c r="T21" s="104">
        <v>0</v>
      </c>
      <c r="U21" s="127">
        <v>2</v>
      </c>
      <c r="V21" s="128"/>
      <c r="W21" s="68">
        <f t="shared" si="3"/>
        <v>2</v>
      </c>
    </row>
    <row r="22" spans="1:23" ht="12.75">
      <c r="A22" s="10">
        <v>43277</v>
      </c>
      <c r="B22" s="65">
        <v>10254.23</v>
      </c>
      <c r="C22" s="70">
        <v>1851.4</v>
      </c>
      <c r="D22" s="106">
        <v>1522.2</v>
      </c>
      <c r="E22" s="106">
        <f t="shared" si="0"/>
        <v>329.20000000000005</v>
      </c>
      <c r="F22" s="78">
        <v>99.1</v>
      </c>
      <c r="G22" s="65">
        <v>3058.7</v>
      </c>
      <c r="H22" s="65">
        <v>308.3</v>
      </c>
      <c r="I22" s="78">
        <v>60.8</v>
      </c>
      <c r="J22" s="78">
        <v>87.3</v>
      </c>
      <c r="K22" s="78">
        <v>0</v>
      </c>
      <c r="L22" s="78">
        <v>0</v>
      </c>
      <c r="M22" s="65">
        <f t="shared" si="1"/>
        <v>14.910000000000394</v>
      </c>
      <c r="N22" s="65">
        <v>15734.74</v>
      </c>
      <c r="O22" s="65">
        <v>11500</v>
      </c>
      <c r="P22" s="3">
        <f t="shared" si="2"/>
        <v>1.3682382608695651</v>
      </c>
      <c r="Q22" s="2">
        <v>6388.6</v>
      </c>
      <c r="R22" s="102">
        <v>14.7</v>
      </c>
      <c r="S22" s="103">
        <v>0</v>
      </c>
      <c r="T22" s="104">
        <v>0</v>
      </c>
      <c r="U22" s="127">
        <v>0</v>
      </c>
      <c r="V22" s="128"/>
      <c r="W22" s="68">
        <f t="shared" si="3"/>
        <v>14.7</v>
      </c>
    </row>
    <row r="23" spans="1:23" ht="13.5" thickBot="1">
      <c r="A23" s="10">
        <v>43278</v>
      </c>
      <c r="B23" s="65">
        <v>11519.94</v>
      </c>
      <c r="C23" s="74">
        <v>1034.2</v>
      </c>
      <c r="D23" s="106">
        <v>391.8</v>
      </c>
      <c r="E23" s="106">
        <f t="shared" si="0"/>
        <v>642.4000000000001</v>
      </c>
      <c r="F23" s="78">
        <v>122.1</v>
      </c>
      <c r="G23" s="65">
        <v>2852.7</v>
      </c>
      <c r="H23" s="65">
        <v>525.9</v>
      </c>
      <c r="I23" s="78">
        <v>12.1</v>
      </c>
      <c r="J23" s="78">
        <v>27.2</v>
      </c>
      <c r="K23" s="78">
        <v>0</v>
      </c>
      <c r="L23" s="78">
        <v>0</v>
      </c>
      <c r="M23" s="65">
        <f t="shared" si="1"/>
        <v>55.460000000000335</v>
      </c>
      <c r="N23" s="65">
        <v>16149.6</v>
      </c>
      <c r="O23" s="65">
        <v>18000</v>
      </c>
      <c r="P23" s="3">
        <f t="shared" si="2"/>
        <v>0.8972</v>
      </c>
      <c r="Q23" s="2">
        <v>6388.6</v>
      </c>
      <c r="R23" s="98">
        <v>0</v>
      </c>
      <c r="S23" s="99">
        <v>0</v>
      </c>
      <c r="T23" s="100">
        <v>0</v>
      </c>
      <c r="U23" s="142">
        <v>0</v>
      </c>
      <c r="V23" s="143"/>
      <c r="W23" s="116">
        <f t="shared" si="3"/>
        <v>0</v>
      </c>
    </row>
    <row r="24" spans="1:23" ht="13.5" thickBot="1">
      <c r="A24" s="83" t="s">
        <v>28</v>
      </c>
      <c r="B24" s="85">
        <f aca="true" t="shared" si="4" ref="B24:O24">SUM(B4:B23)</f>
        <v>87180.76999999999</v>
      </c>
      <c r="C24" s="85">
        <f t="shared" si="4"/>
        <v>10573.1</v>
      </c>
      <c r="D24" s="107">
        <f t="shared" si="4"/>
        <v>5130.5</v>
      </c>
      <c r="E24" s="107">
        <f t="shared" si="4"/>
        <v>5442.6</v>
      </c>
      <c r="F24" s="85">
        <f t="shared" si="4"/>
        <v>1817.2499999999995</v>
      </c>
      <c r="G24" s="85">
        <f t="shared" si="4"/>
        <v>14324.7</v>
      </c>
      <c r="H24" s="85">
        <f t="shared" si="4"/>
        <v>9073.3</v>
      </c>
      <c r="I24" s="85">
        <f t="shared" si="4"/>
        <v>1753.5999999999997</v>
      </c>
      <c r="J24" s="85">
        <f t="shared" si="4"/>
        <v>516.9000000000001</v>
      </c>
      <c r="K24" s="85">
        <f t="shared" si="4"/>
        <v>612</v>
      </c>
      <c r="L24" s="85">
        <f t="shared" si="4"/>
        <v>1432.2</v>
      </c>
      <c r="M24" s="84">
        <f t="shared" si="4"/>
        <v>488.61000000000394</v>
      </c>
      <c r="N24" s="84">
        <f t="shared" si="4"/>
        <v>127772.43000000001</v>
      </c>
      <c r="O24" s="84">
        <f t="shared" si="4"/>
        <v>141100</v>
      </c>
      <c r="P24" s="86">
        <f>N24/O24</f>
        <v>0.9055452161587527</v>
      </c>
      <c r="Q24" s="2"/>
      <c r="R24" s="75">
        <f>SUM(R4:R23)</f>
        <v>67.7</v>
      </c>
      <c r="S24" s="75">
        <f>SUM(S4:S23)</f>
        <v>0</v>
      </c>
      <c r="T24" s="75">
        <f>SUM(T4:T23)</f>
        <v>1158.5</v>
      </c>
      <c r="U24" s="144">
        <f>SUM(U4:U23)</f>
        <v>3</v>
      </c>
      <c r="V24" s="145"/>
      <c r="W24" s="111">
        <f>R24+S24+U24+T24+V24</f>
        <v>1229.2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32" t="s">
        <v>33</v>
      </c>
      <c r="S27" s="132"/>
      <c r="T27" s="132"/>
      <c r="U27" s="132"/>
      <c r="V27" s="50"/>
      <c r="W27" s="50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46" t="s">
        <v>29</v>
      </c>
      <c r="S28" s="146"/>
      <c r="T28" s="146"/>
      <c r="U28" s="146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34">
        <v>43282</v>
      </c>
      <c r="S29" s="147">
        <v>1.88</v>
      </c>
      <c r="T29" s="147"/>
      <c r="U29" s="147"/>
      <c r="V29" s="57"/>
      <c r="W29" s="57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35"/>
      <c r="S30" s="147"/>
      <c r="T30" s="147"/>
      <c r="U30" s="147"/>
      <c r="V30" s="57"/>
      <c r="W30" s="57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3" t="s">
        <v>34</v>
      </c>
      <c r="T31" s="34" t="s">
        <v>39</v>
      </c>
      <c r="U31" s="48">
        <f>'[1]серпень'!$I$83</f>
        <v>0</v>
      </c>
      <c r="V31" s="54"/>
      <c r="W31" s="55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29" t="s">
        <v>45</v>
      </c>
      <c r="T32" s="130"/>
      <c r="U32" s="35">
        <f>'[1]серпень'!$I$82</f>
        <v>0</v>
      </c>
      <c r="V32" s="56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31" t="s">
        <v>40</v>
      </c>
      <c r="T33" s="131"/>
      <c r="U33" s="48">
        <f>'[1]серпень'!$I$81</f>
        <v>0</v>
      </c>
      <c r="V33" s="54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56"/>
      <c r="V34" s="56"/>
      <c r="W34" s="55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32" t="s">
        <v>30</v>
      </c>
      <c r="S37" s="132"/>
      <c r="T37" s="132"/>
      <c r="U37" s="132"/>
      <c r="V37" s="52"/>
      <c r="W37" s="52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33" t="s">
        <v>31</v>
      </c>
      <c r="S38" s="133"/>
      <c r="T38" s="133"/>
      <c r="U38" s="133"/>
      <c r="V38" s="53"/>
      <c r="W38" s="53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34">
        <v>43282</v>
      </c>
      <c r="S39" s="136">
        <v>1083.8231599999983</v>
      </c>
      <c r="T39" s="137"/>
      <c r="U39" s="138"/>
      <c r="V39" s="51"/>
      <c r="W39" s="51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35"/>
      <c r="S40" s="139"/>
      <c r="T40" s="140"/>
      <c r="U40" s="141"/>
      <c r="V40" s="51"/>
      <c r="W40" s="5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6">
    <mergeCell ref="S32:T32"/>
    <mergeCell ref="S33:T33"/>
    <mergeCell ref="R37:U37"/>
    <mergeCell ref="R38:U38"/>
    <mergeCell ref="R39:R40"/>
    <mergeCell ref="S39:U40"/>
    <mergeCell ref="U23:V23"/>
    <mergeCell ref="U24:V24"/>
    <mergeCell ref="R27:U27"/>
    <mergeCell ref="R28:U28"/>
    <mergeCell ref="R29:R30"/>
    <mergeCell ref="S29:U30"/>
    <mergeCell ref="U17:V17"/>
    <mergeCell ref="U18:V18"/>
    <mergeCell ref="U19:V19"/>
    <mergeCell ref="U20:V20"/>
    <mergeCell ref="U21:V21"/>
    <mergeCell ref="U22:V22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X48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K10" sqref="K10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10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2.375" style="0" customWidth="1"/>
    <col min="24" max="24" width="13.00390625" style="0" customWidth="1"/>
  </cols>
  <sheetData>
    <row r="1" spans="1:24" ht="27" customHeight="1">
      <c r="A1" s="150" t="s">
        <v>100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2"/>
      <c r="Q1" s="1"/>
      <c r="R1" s="153" t="s">
        <v>102</v>
      </c>
      <c r="S1" s="154"/>
      <c r="T1" s="154"/>
      <c r="U1" s="154"/>
      <c r="V1" s="154"/>
      <c r="W1" s="154"/>
      <c r="X1" s="155"/>
    </row>
    <row r="2" spans="1:24" ht="15" thickBot="1">
      <c r="A2" s="156" t="s">
        <v>104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8"/>
      <c r="Q2" s="1"/>
      <c r="R2" s="159" t="s">
        <v>105</v>
      </c>
      <c r="S2" s="160"/>
      <c r="T2" s="160"/>
      <c r="U2" s="160"/>
      <c r="V2" s="160"/>
      <c r="W2" s="160"/>
      <c r="X2" s="161"/>
    </row>
    <row r="3" spans="1:24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101</v>
      </c>
      <c r="O3" s="62" t="s">
        <v>76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62" t="s">
        <v>47</v>
      </c>
      <c r="V3" s="163"/>
      <c r="W3" s="120" t="s">
        <v>103</v>
      </c>
      <c r="X3" s="93" t="s">
        <v>27</v>
      </c>
    </row>
    <row r="4" spans="1:24" ht="12.75">
      <c r="A4" s="10">
        <v>43283</v>
      </c>
      <c r="B4" s="65">
        <v>1915.2</v>
      </c>
      <c r="C4" s="79">
        <v>9.09</v>
      </c>
      <c r="D4" s="106">
        <v>9.09</v>
      </c>
      <c r="E4" s="106">
        <f aca="true" t="shared" si="0" ref="E4:E25">C4-D4</f>
        <v>0</v>
      </c>
      <c r="F4" s="65">
        <v>81.5</v>
      </c>
      <c r="G4" s="65">
        <v>264.4</v>
      </c>
      <c r="H4" s="67">
        <v>290.2</v>
      </c>
      <c r="I4" s="65">
        <v>4.7</v>
      </c>
      <c r="J4" s="78">
        <v>12.7</v>
      </c>
      <c r="K4" s="78">
        <v>0</v>
      </c>
      <c r="L4" s="65">
        <v>1192.5</v>
      </c>
      <c r="M4" s="65">
        <f aca="true" t="shared" si="1" ref="M4:M25">N4-B4-C4-F4-G4-H4-I4-J4-K4-L4</f>
        <v>25.6099999999999</v>
      </c>
      <c r="N4" s="65">
        <v>3795.9</v>
      </c>
      <c r="O4" s="65">
        <v>3200</v>
      </c>
      <c r="P4" s="3">
        <f aca="true" t="shared" si="2" ref="P4:P25">N4/O4</f>
        <v>1.18621875</v>
      </c>
      <c r="Q4" s="2">
        <f>AVERAGE(N4:N25)</f>
        <v>6277.137727272729</v>
      </c>
      <c r="R4" s="94">
        <v>0</v>
      </c>
      <c r="S4" s="95">
        <v>0</v>
      </c>
      <c r="T4" s="96">
        <v>1486.2</v>
      </c>
      <c r="U4" s="164">
        <v>0</v>
      </c>
      <c r="V4" s="165"/>
      <c r="W4" s="121"/>
      <c r="X4" s="97">
        <f>R4+S4+U4+T4+V4+W4</f>
        <v>1486.2</v>
      </c>
    </row>
    <row r="5" spans="1:24" ht="12.75">
      <c r="A5" s="10">
        <v>43284</v>
      </c>
      <c r="B5" s="65">
        <v>1657.6</v>
      </c>
      <c r="C5" s="79">
        <v>22.65</v>
      </c>
      <c r="D5" s="106">
        <v>22.65</v>
      </c>
      <c r="E5" s="106">
        <f t="shared" si="0"/>
        <v>0</v>
      </c>
      <c r="F5" s="65">
        <v>98.4</v>
      </c>
      <c r="G5" s="65">
        <v>122.1</v>
      </c>
      <c r="H5" s="79">
        <v>771.28</v>
      </c>
      <c r="I5" s="78">
        <v>7.5</v>
      </c>
      <c r="J5" s="78">
        <v>24.4</v>
      </c>
      <c r="K5" s="78">
        <v>608.6</v>
      </c>
      <c r="L5" s="65">
        <v>0</v>
      </c>
      <c r="M5" s="65">
        <f t="shared" si="1"/>
        <v>53.6099999999999</v>
      </c>
      <c r="N5" s="65">
        <v>3366.14</v>
      </c>
      <c r="O5" s="65">
        <v>2800</v>
      </c>
      <c r="P5" s="3">
        <f t="shared" si="2"/>
        <v>1.202192857142857</v>
      </c>
      <c r="Q5" s="2">
        <v>6277.1</v>
      </c>
      <c r="R5" s="69">
        <v>10</v>
      </c>
      <c r="S5" s="65">
        <v>0</v>
      </c>
      <c r="T5" s="70">
        <v>0</v>
      </c>
      <c r="U5" s="127">
        <v>0</v>
      </c>
      <c r="V5" s="128"/>
      <c r="W5" s="122"/>
      <c r="X5" s="68">
        <f>R5+S5+U5+T5+V5+W5</f>
        <v>10</v>
      </c>
    </row>
    <row r="6" spans="1:24" ht="12.75">
      <c r="A6" s="10">
        <v>43285</v>
      </c>
      <c r="B6" s="65">
        <v>1758.1</v>
      </c>
      <c r="C6" s="79">
        <v>4.4</v>
      </c>
      <c r="D6" s="106">
        <v>4.4</v>
      </c>
      <c r="E6" s="106">
        <f t="shared" si="0"/>
        <v>0</v>
      </c>
      <c r="F6" s="72">
        <v>72</v>
      </c>
      <c r="G6" s="65">
        <v>120.6</v>
      </c>
      <c r="H6" s="80">
        <v>1101.6</v>
      </c>
      <c r="I6" s="78">
        <v>7.9</v>
      </c>
      <c r="J6" s="78">
        <v>9</v>
      </c>
      <c r="K6" s="78">
        <v>0</v>
      </c>
      <c r="L6" s="78">
        <v>0</v>
      </c>
      <c r="M6" s="65">
        <f t="shared" si="1"/>
        <v>15.700000000000365</v>
      </c>
      <c r="N6" s="65">
        <v>3089.3</v>
      </c>
      <c r="O6" s="65">
        <v>3000</v>
      </c>
      <c r="P6" s="3">
        <f t="shared" si="2"/>
        <v>1.0297666666666667</v>
      </c>
      <c r="Q6" s="2">
        <v>6277.1</v>
      </c>
      <c r="R6" s="69">
        <v>0</v>
      </c>
      <c r="S6" s="65">
        <v>0</v>
      </c>
      <c r="T6" s="70">
        <v>0</v>
      </c>
      <c r="U6" s="127">
        <v>0</v>
      </c>
      <c r="V6" s="128"/>
      <c r="W6" s="122"/>
      <c r="X6" s="68">
        <f aca="true" t="shared" si="3" ref="X6:X25">R6+S6+U6+T6+V6+W6</f>
        <v>0</v>
      </c>
    </row>
    <row r="7" spans="1:24" ht="12.75">
      <c r="A7" s="10">
        <v>43286</v>
      </c>
      <c r="B7" s="77">
        <v>5911.7</v>
      </c>
      <c r="C7" s="79">
        <v>10</v>
      </c>
      <c r="D7" s="106">
        <v>10</v>
      </c>
      <c r="E7" s="106">
        <f t="shared" si="0"/>
        <v>0</v>
      </c>
      <c r="F7" s="65">
        <v>62.5</v>
      </c>
      <c r="G7" s="65">
        <v>187.2</v>
      </c>
      <c r="H7" s="79">
        <v>736.6</v>
      </c>
      <c r="I7" s="78">
        <v>12</v>
      </c>
      <c r="J7" s="78">
        <v>15.7</v>
      </c>
      <c r="K7" s="78">
        <v>0</v>
      </c>
      <c r="L7" s="78">
        <v>0</v>
      </c>
      <c r="M7" s="65">
        <f t="shared" si="1"/>
        <v>45.99999999999993</v>
      </c>
      <c r="N7" s="65">
        <v>6981.7</v>
      </c>
      <c r="O7" s="65">
        <v>7500</v>
      </c>
      <c r="P7" s="3">
        <f t="shared" si="2"/>
        <v>0.9308933333333334</v>
      </c>
      <c r="Q7" s="2">
        <v>6277.1</v>
      </c>
      <c r="R7" s="71">
        <v>0</v>
      </c>
      <c r="S7" s="72">
        <v>0</v>
      </c>
      <c r="T7" s="73">
        <v>10.9</v>
      </c>
      <c r="U7" s="148">
        <v>0</v>
      </c>
      <c r="V7" s="149"/>
      <c r="W7" s="123"/>
      <c r="X7" s="68">
        <f t="shared" si="3"/>
        <v>10.9</v>
      </c>
    </row>
    <row r="8" spans="1:24" ht="12.75">
      <c r="A8" s="10">
        <v>43287</v>
      </c>
      <c r="B8" s="65">
        <v>13248.9</v>
      </c>
      <c r="C8" s="70">
        <v>98.3</v>
      </c>
      <c r="D8" s="106">
        <v>98.3</v>
      </c>
      <c r="E8" s="106">
        <f t="shared" si="0"/>
        <v>0</v>
      </c>
      <c r="F8" s="78">
        <v>145.4</v>
      </c>
      <c r="G8" s="78">
        <v>205.5</v>
      </c>
      <c r="H8" s="65">
        <v>1022.1</v>
      </c>
      <c r="I8" s="78">
        <v>101.4</v>
      </c>
      <c r="J8" s="78">
        <v>31.3</v>
      </c>
      <c r="K8" s="78">
        <v>0</v>
      </c>
      <c r="L8" s="78">
        <v>0</v>
      </c>
      <c r="M8" s="65">
        <f t="shared" si="1"/>
        <v>14.60000000000029</v>
      </c>
      <c r="N8" s="65">
        <v>14867.5</v>
      </c>
      <c r="O8" s="65">
        <v>11000</v>
      </c>
      <c r="P8" s="3">
        <f t="shared" si="2"/>
        <v>1.351590909090909</v>
      </c>
      <c r="Q8" s="2">
        <v>6277.1</v>
      </c>
      <c r="R8" s="112">
        <v>0</v>
      </c>
      <c r="S8" s="113">
        <v>0</v>
      </c>
      <c r="T8" s="104">
        <v>0</v>
      </c>
      <c r="U8" s="166">
        <v>1</v>
      </c>
      <c r="V8" s="167"/>
      <c r="W8" s="124"/>
      <c r="X8" s="68">
        <f t="shared" si="3"/>
        <v>1</v>
      </c>
    </row>
    <row r="9" spans="1:24" ht="12.75">
      <c r="A9" s="10">
        <v>43290</v>
      </c>
      <c r="B9" s="65">
        <v>2934.5</v>
      </c>
      <c r="C9" s="70">
        <v>128.8</v>
      </c>
      <c r="D9" s="106">
        <v>128.8</v>
      </c>
      <c r="E9" s="106">
        <f t="shared" si="0"/>
        <v>0</v>
      </c>
      <c r="F9" s="78">
        <v>89.6</v>
      </c>
      <c r="G9" s="82">
        <v>287.7</v>
      </c>
      <c r="H9" s="65">
        <v>746.7</v>
      </c>
      <c r="I9" s="78">
        <v>52.4</v>
      </c>
      <c r="J9" s="78">
        <v>96.5</v>
      </c>
      <c r="K9" s="78">
        <v>0</v>
      </c>
      <c r="L9" s="78">
        <v>0</v>
      </c>
      <c r="M9" s="65">
        <f t="shared" si="1"/>
        <v>18.400000000000404</v>
      </c>
      <c r="N9" s="65">
        <v>4354.6</v>
      </c>
      <c r="O9" s="65">
        <v>4000</v>
      </c>
      <c r="P9" s="3">
        <f t="shared" si="2"/>
        <v>1.0886500000000001</v>
      </c>
      <c r="Q9" s="2">
        <v>6277.1</v>
      </c>
      <c r="R9" s="115">
        <v>0</v>
      </c>
      <c r="S9" s="72">
        <v>0</v>
      </c>
      <c r="T9" s="65">
        <v>0</v>
      </c>
      <c r="U9" s="168">
        <v>0</v>
      </c>
      <c r="V9" s="168"/>
      <c r="W9" s="118"/>
      <c r="X9" s="68">
        <f t="shared" si="3"/>
        <v>0</v>
      </c>
    </row>
    <row r="10" spans="1:24" ht="12.75">
      <c r="A10" s="10">
        <v>43291</v>
      </c>
      <c r="B10" s="65">
        <v>1219.8</v>
      </c>
      <c r="C10" s="70">
        <v>35.2</v>
      </c>
      <c r="D10" s="106">
        <v>35.2</v>
      </c>
      <c r="E10" s="106">
        <f t="shared" si="0"/>
        <v>0</v>
      </c>
      <c r="F10" s="78">
        <v>139.6</v>
      </c>
      <c r="G10" s="78">
        <v>336.5</v>
      </c>
      <c r="H10" s="65">
        <v>1349.2</v>
      </c>
      <c r="I10" s="78">
        <v>40.5</v>
      </c>
      <c r="J10" s="78">
        <v>54</v>
      </c>
      <c r="K10" s="78">
        <v>0</v>
      </c>
      <c r="L10" s="78">
        <v>0</v>
      </c>
      <c r="M10" s="65">
        <f t="shared" si="1"/>
        <v>18.600000000000136</v>
      </c>
      <c r="N10" s="65">
        <v>3193.4</v>
      </c>
      <c r="O10" s="72">
        <v>3600</v>
      </c>
      <c r="P10" s="3">
        <f t="shared" si="2"/>
        <v>0.8870555555555556</v>
      </c>
      <c r="Q10" s="2">
        <v>6277.1</v>
      </c>
      <c r="R10" s="71">
        <v>0</v>
      </c>
      <c r="S10" s="72">
        <v>0</v>
      </c>
      <c r="T10" s="70">
        <v>0</v>
      </c>
      <c r="U10" s="127">
        <v>0</v>
      </c>
      <c r="V10" s="128"/>
      <c r="W10" s="122"/>
      <c r="X10" s="68">
        <f t="shared" si="3"/>
        <v>0</v>
      </c>
    </row>
    <row r="11" spans="1:24" ht="12.75">
      <c r="A11" s="10">
        <v>43292</v>
      </c>
      <c r="B11" s="65">
        <v>708.3</v>
      </c>
      <c r="C11" s="70">
        <v>11.8</v>
      </c>
      <c r="D11" s="106">
        <v>11.8</v>
      </c>
      <c r="E11" s="106">
        <f t="shared" si="0"/>
        <v>0</v>
      </c>
      <c r="F11" s="78">
        <v>305.4</v>
      </c>
      <c r="G11" s="78">
        <v>652.4</v>
      </c>
      <c r="H11" s="65">
        <v>1065.7</v>
      </c>
      <c r="I11" s="78">
        <v>23.6</v>
      </c>
      <c r="J11" s="78">
        <v>13.8</v>
      </c>
      <c r="K11" s="78">
        <v>0</v>
      </c>
      <c r="L11" s="78">
        <v>0</v>
      </c>
      <c r="M11" s="65">
        <f t="shared" si="1"/>
        <v>62.49999999999942</v>
      </c>
      <c r="N11" s="65">
        <v>2843.5</v>
      </c>
      <c r="O11" s="65">
        <v>3800</v>
      </c>
      <c r="P11" s="3">
        <f t="shared" si="2"/>
        <v>0.7482894736842105</v>
      </c>
      <c r="Q11" s="2">
        <v>6277.1</v>
      </c>
      <c r="R11" s="69">
        <v>0</v>
      </c>
      <c r="S11" s="65">
        <v>0</v>
      </c>
      <c r="T11" s="70">
        <v>0</v>
      </c>
      <c r="U11" s="127">
        <v>0</v>
      </c>
      <c r="V11" s="128"/>
      <c r="W11" s="122"/>
      <c r="X11" s="68">
        <f t="shared" si="3"/>
        <v>0</v>
      </c>
    </row>
    <row r="12" spans="1:24" ht="12.75">
      <c r="A12" s="10">
        <v>43293</v>
      </c>
      <c r="B12" s="77">
        <v>2249.6</v>
      </c>
      <c r="C12" s="70">
        <v>16.9</v>
      </c>
      <c r="D12" s="106">
        <v>16.9</v>
      </c>
      <c r="E12" s="106">
        <f t="shared" si="0"/>
        <v>0</v>
      </c>
      <c r="F12" s="78">
        <v>191.9</v>
      </c>
      <c r="G12" s="78">
        <v>292.2</v>
      </c>
      <c r="H12" s="65">
        <v>1007.5</v>
      </c>
      <c r="I12" s="78">
        <v>36</v>
      </c>
      <c r="J12" s="78">
        <v>22.1</v>
      </c>
      <c r="K12" s="78">
        <v>0</v>
      </c>
      <c r="L12" s="78">
        <v>0</v>
      </c>
      <c r="M12" s="65">
        <f t="shared" si="1"/>
        <v>46.7599999999999</v>
      </c>
      <c r="N12" s="65">
        <v>3862.96</v>
      </c>
      <c r="O12" s="65">
        <v>5800</v>
      </c>
      <c r="P12" s="3">
        <f t="shared" si="2"/>
        <v>0.6660275862068965</v>
      </c>
      <c r="Q12" s="2">
        <v>6277.1</v>
      </c>
      <c r="R12" s="69">
        <v>0</v>
      </c>
      <c r="S12" s="65">
        <v>0</v>
      </c>
      <c r="T12" s="70">
        <v>0</v>
      </c>
      <c r="U12" s="127">
        <v>0</v>
      </c>
      <c r="V12" s="128"/>
      <c r="W12" s="122"/>
      <c r="X12" s="68">
        <f t="shared" si="3"/>
        <v>0</v>
      </c>
    </row>
    <row r="13" spans="1:24" ht="12.75">
      <c r="A13" s="10">
        <v>43294</v>
      </c>
      <c r="B13" s="65">
        <v>6581.4</v>
      </c>
      <c r="C13" s="70">
        <v>23</v>
      </c>
      <c r="D13" s="106">
        <v>23</v>
      </c>
      <c r="E13" s="106">
        <f t="shared" si="0"/>
        <v>0</v>
      </c>
      <c r="F13" s="78">
        <v>171.2</v>
      </c>
      <c r="G13" s="78">
        <v>949.9</v>
      </c>
      <c r="H13" s="65">
        <v>1638.6</v>
      </c>
      <c r="I13" s="78">
        <v>27.7</v>
      </c>
      <c r="J13" s="78">
        <v>6.6</v>
      </c>
      <c r="K13" s="78">
        <v>0</v>
      </c>
      <c r="L13" s="78">
        <v>0</v>
      </c>
      <c r="M13" s="65">
        <f t="shared" si="1"/>
        <v>46.399999999999814</v>
      </c>
      <c r="N13" s="65">
        <v>9444.8</v>
      </c>
      <c r="O13" s="65">
        <v>10500</v>
      </c>
      <c r="P13" s="3">
        <f t="shared" si="2"/>
        <v>0.8995047619047618</v>
      </c>
      <c r="Q13" s="2">
        <v>6277.1</v>
      </c>
      <c r="R13" s="69">
        <v>0</v>
      </c>
      <c r="S13" s="65">
        <v>0</v>
      </c>
      <c r="T13" s="70">
        <v>0</v>
      </c>
      <c r="U13" s="127">
        <v>0</v>
      </c>
      <c r="V13" s="128"/>
      <c r="W13" s="122"/>
      <c r="X13" s="68">
        <f t="shared" si="3"/>
        <v>0</v>
      </c>
    </row>
    <row r="14" spans="1:24" ht="12.75">
      <c r="A14" s="10">
        <v>43297</v>
      </c>
      <c r="B14" s="65">
        <v>2930.8</v>
      </c>
      <c r="C14" s="70">
        <v>12.2</v>
      </c>
      <c r="D14" s="106">
        <v>12.2</v>
      </c>
      <c r="E14" s="106">
        <f t="shared" si="0"/>
        <v>0</v>
      </c>
      <c r="F14" s="78">
        <v>259.4</v>
      </c>
      <c r="G14" s="78">
        <v>383.1</v>
      </c>
      <c r="H14" s="65">
        <v>2252.3</v>
      </c>
      <c r="I14" s="78">
        <v>41.2</v>
      </c>
      <c r="J14" s="78">
        <v>13.4</v>
      </c>
      <c r="K14" s="78">
        <v>0</v>
      </c>
      <c r="L14" s="78">
        <v>0</v>
      </c>
      <c r="M14" s="65">
        <f t="shared" si="1"/>
        <v>53.49999999999945</v>
      </c>
      <c r="N14" s="65">
        <v>5945.9</v>
      </c>
      <c r="O14" s="65">
        <v>4200</v>
      </c>
      <c r="P14" s="3">
        <f t="shared" si="2"/>
        <v>1.415690476190476</v>
      </c>
      <c r="Q14" s="2">
        <v>6277.1</v>
      </c>
      <c r="R14" s="69">
        <v>0</v>
      </c>
      <c r="S14" s="65">
        <v>0</v>
      </c>
      <c r="T14" s="74">
        <v>0</v>
      </c>
      <c r="U14" s="127">
        <v>0</v>
      </c>
      <c r="V14" s="128"/>
      <c r="W14" s="122"/>
      <c r="X14" s="68">
        <f t="shared" si="3"/>
        <v>0</v>
      </c>
    </row>
    <row r="15" spans="1:24" ht="12.75">
      <c r="A15" s="10">
        <v>43298</v>
      </c>
      <c r="B15" s="65">
        <v>1699.1</v>
      </c>
      <c r="C15" s="66">
        <v>156</v>
      </c>
      <c r="D15" s="106">
        <v>156</v>
      </c>
      <c r="E15" s="106">
        <f t="shared" si="0"/>
        <v>0</v>
      </c>
      <c r="F15" s="81">
        <v>205.1</v>
      </c>
      <c r="G15" s="81">
        <v>343.8</v>
      </c>
      <c r="H15" s="82">
        <v>1300.7</v>
      </c>
      <c r="I15" s="81">
        <v>53.5</v>
      </c>
      <c r="J15" s="81">
        <v>54.3</v>
      </c>
      <c r="K15" s="81">
        <v>0</v>
      </c>
      <c r="L15" s="81">
        <v>0</v>
      </c>
      <c r="M15" s="65">
        <f t="shared" si="1"/>
        <v>16.400000000000276</v>
      </c>
      <c r="N15" s="65">
        <v>3828.9</v>
      </c>
      <c r="O15" s="72">
        <v>5000</v>
      </c>
      <c r="P15" s="3">
        <f>N15/O15</f>
        <v>0.76578</v>
      </c>
      <c r="Q15" s="2">
        <v>6277.1</v>
      </c>
      <c r="R15" s="69">
        <v>0</v>
      </c>
      <c r="S15" s="65">
        <v>0</v>
      </c>
      <c r="T15" s="74">
        <v>0</v>
      </c>
      <c r="U15" s="127">
        <v>0</v>
      </c>
      <c r="V15" s="128"/>
      <c r="W15" s="122"/>
      <c r="X15" s="68">
        <f t="shared" si="3"/>
        <v>0</v>
      </c>
    </row>
    <row r="16" spans="1:24" ht="12.75">
      <c r="A16" s="10">
        <v>43299</v>
      </c>
      <c r="B16" s="65">
        <v>1394.7</v>
      </c>
      <c r="C16" s="70">
        <v>32.1</v>
      </c>
      <c r="D16" s="106">
        <v>32.1</v>
      </c>
      <c r="E16" s="106">
        <f t="shared" si="0"/>
        <v>0</v>
      </c>
      <c r="F16" s="78">
        <v>239</v>
      </c>
      <c r="G16" s="78">
        <v>382.8</v>
      </c>
      <c r="H16" s="65">
        <v>2304.8</v>
      </c>
      <c r="I16" s="78">
        <v>49.2</v>
      </c>
      <c r="J16" s="78">
        <v>71.5</v>
      </c>
      <c r="K16" s="78">
        <v>0</v>
      </c>
      <c r="L16" s="78">
        <v>0</v>
      </c>
      <c r="M16" s="65">
        <f t="shared" si="1"/>
        <v>28.00000000000027</v>
      </c>
      <c r="N16" s="65">
        <v>4502.1</v>
      </c>
      <c r="O16" s="72">
        <v>5900</v>
      </c>
      <c r="P16" s="3">
        <f t="shared" si="2"/>
        <v>0.7630677966101695</v>
      </c>
      <c r="Q16" s="2">
        <v>6277.1</v>
      </c>
      <c r="R16" s="69">
        <v>0</v>
      </c>
      <c r="S16" s="65">
        <v>0</v>
      </c>
      <c r="T16" s="74">
        <v>0</v>
      </c>
      <c r="U16" s="127">
        <v>0</v>
      </c>
      <c r="V16" s="128"/>
      <c r="W16" s="122"/>
      <c r="X16" s="68">
        <f t="shared" si="3"/>
        <v>0</v>
      </c>
    </row>
    <row r="17" spans="1:24" ht="12.75">
      <c r="A17" s="10">
        <v>43300</v>
      </c>
      <c r="B17" s="65">
        <v>2753.9</v>
      </c>
      <c r="C17" s="70">
        <v>11.7</v>
      </c>
      <c r="D17" s="106">
        <v>11.7</v>
      </c>
      <c r="E17" s="106">
        <f t="shared" si="0"/>
        <v>0</v>
      </c>
      <c r="F17" s="78">
        <v>689.4</v>
      </c>
      <c r="G17" s="78">
        <v>1523.2</v>
      </c>
      <c r="H17" s="65">
        <v>1407</v>
      </c>
      <c r="I17" s="78">
        <v>14.8</v>
      </c>
      <c r="J17" s="78">
        <v>3.8</v>
      </c>
      <c r="K17" s="78">
        <v>0</v>
      </c>
      <c r="L17" s="78">
        <v>0</v>
      </c>
      <c r="M17" s="65">
        <f t="shared" si="1"/>
        <v>14.84000000000028</v>
      </c>
      <c r="N17" s="65">
        <v>6418.64</v>
      </c>
      <c r="O17" s="65">
        <v>8500</v>
      </c>
      <c r="P17" s="3">
        <f t="shared" si="2"/>
        <v>0.7551341176470588</v>
      </c>
      <c r="Q17" s="2">
        <v>6277.1</v>
      </c>
      <c r="R17" s="69">
        <v>0</v>
      </c>
      <c r="S17" s="65">
        <v>0</v>
      </c>
      <c r="T17" s="74">
        <v>43.8</v>
      </c>
      <c r="U17" s="127">
        <v>0</v>
      </c>
      <c r="V17" s="128"/>
      <c r="W17" s="122"/>
      <c r="X17" s="68">
        <f t="shared" si="3"/>
        <v>43.8</v>
      </c>
    </row>
    <row r="18" spans="1:24" ht="12.75">
      <c r="A18" s="10">
        <v>43301</v>
      </c>
      <c r="B18" s="65">
        <v>9864.5</v>
      </c>
      <c r="C18" s="70">
        <v>134.28</v>
      </c>
      <c r="D18" s="106">
        <v>134.28</v>
      </c>
      <c r="E18" s="106">
        <f t="shared" si="0"/>
        <v>0</v>
      </c>
      <c r="F18" s="78">
        <v>278.12</v>
      </c>
      <c r="G18" s="78">
        <v>539.9</v>
      </c>
      <c r="H18" s="65">
        <v>1276.9</v>
      </c>
      <c r="I18" s="78">
        <v>7.5</v>
      </c>
      <c r="J18" s="78">
        <v>16.2</v>
      </c>
      <c r="K18" s="78">
        <v>0</v>
      </c>
      <c r="L18" s="78">
        <v>0</v>
      </c>
      <c r="M18" s="65">
        <f>N18-B18-C18-F18-G18-H18-I18-J18-K18-L18</f>
        <v>-30.400000000000272</v>
      </c>
      <c r="N18" s="65">
        <v>12087</v>
      </c>
      <c r="O18" s="65">
        <v>9600</v>
      </c>
      <c r="P18" s="3">
        <f>N18/O18</f>
        <v>1.2590625</v>
      </c>
      <c r="Q18" s="2">
        <v>6277.1</v>
      </c>
      <c r="R18" s="69">
        <v>0</v>
      </c>
      <c r="S18" s="65">
        <v>0</v>
      </c>
      <c r="T18" s="70">
        <v>0</v>
      </c>
      <c r="U18" s="127">
        <v>0</v>
      </c>
      <c r="V18" s="128"/>
      <c r="W18" s="122"/>
      <c r="X18" s="68">
        <f t="shared" si="3"/>
        <v>0</v>
      </c>
    </row>
    <row r="19" spans="1:24" ht="12.75">
      <c r="A19" s="10">
        <v>43304</v>
      </c>
      <c r="B19" s="65">
        <v>2440.8</v>
      </c>
      <c r="C19" s="70">
        <v>154.8</v>
      </c>
      <c r="D19" s="106">
        <v>154.8</v>
      </c>
      <c r="E19" s="106">
        <f t="shared" si="0"/>
        <v>0</v>
      </c>
      <c r="F19" s="78">
        <v>389.6</v>
      </c>
      <c r="G19" s="78">
        <v>714.2</v>
      </c>
      <c r="H19" s="65">
        <v>681.4</v>
      </c>
      <c r="I19" s="78">
        <v>49.3</v>
      </c>
      <c r="J19" s="78">
        <v>6.7</v>
      </c>
      <c r="K19" s="78">
        <v>0</v>
      </c>
      <c r="L19" s="78">
        <v>0</v>
      </c>
      <c r="M19" s="65">
        <f>N19-B19-C19-F19-G19-H19-I19-J19-K19-L19</f>
        <v>47.84000000000003</v>
      </c>
      <c r="N19" s="65">
        <v>4484.64</v>
      </c>
      <c r="O19" s="65">
        <v>3800</v>
      </c>
      <c r="P19" s="3">
        <f t="shared" si="2"/>
        <v>1.1801684210526318</v>
      </c>
      <c r="Q19" s="2">
        <v>6277.1</v>
      </c>
      <c r="R19" s="69">
        <v>58.6</v>
      </c>
      <c r="S19" s="65">
        <v>0</v>
      </c>
      <c r="T19" s="70">
        <v>0</v>
      </c>
      <c r="U19" s="127">
        <v>0</v>
      </c>
      <c r="V19" s="128"/>
      <c r="W19" s="122"/>
      <c r="X19" s="68">
        <f t="shared" si="3"/>
        <v>58.6</v>
      </c>
    </row>
    <row r="20" spans="1:24" ht="12.75">
      <c r="A20" s="10">
        <v>43305</v>
      </c>
      <c r="B20" s="65">
        <v>823.8</v>
      </c>
      <c r="C20" s="70">
        <v>314.5</v>
      </c>
      <c r="D20" s="106">
        <v>314.5</v>
      </c>
      <c r="E20" s="106">
        <f t="shared" si="0"/>
        <v>0</v>
      </c>
      <c r="F20" s="78">
        <v>844.6</v>
      </c>
      <c r="G20" s="65">
        <v>976.3</v>
      </c>
      <c r="H20" s="65">
        <v>854.5</v>
      </c>
      <c r="I20" s="78">
        <v>187.6</v>
      </c>
      <c r="J20" s="78">
        <v>1</v>
      </c>
      <c r="K20" s="78">
        <v>0</v>
      </c>
      <c r="L20" s="78">
        <v>0</v>
      </c>
      <c r="M20" s="65">
        <f t="shared" si="1"/>
        <v>-7.30000000000004</v>
      </c>
      <c r="N20" s="65">
        <v>3995</v>
      </c>
      <c r="O20" s="65">
        <v>2200</v>
      </c>
      <c r="P20" s="3">
        <f t="shared" si="2"/>
        <v>1.815909090909091</v>
      </c>
      <c r="Q20" s="2">
        <v>6277.1</v>
      </c>
      <c r="R20" s="69">
        <v>0</v>
      </c>
      <c r="S20" s="65">
        <v>0.1</v>
      </c>
      <c r="T20" s="70">
        <v>0</v>
      </c>
      <c r="U20" s="127">
        <v>0</v>
      </c>
      <c r="V20" s="128"/>
      <c r="W20" s="122"/>
      <c r="X20" s="68">
        <f t="shared" si="3"/>
        <v>0.1</v>
      </c>
    </row>
    <row r="21" spans="1:24" ht="12.75">
      <c r="A21" s="10">
        <v>43306</v>
      </c>
      <c r="B21" s="65">
        <v>736.2</v>
      </c>
      <c r="C21" s="70">
        <v>112.3</v>
      </c>
      <c r="D21" s="106">
        <v>112.3</v>
      </c>
      <c r="E21" s="106">
        <f t="shared" si="0"/>
        <v>0</v>
      </c>
      <c r="F21" s="78">
        <v>506.5</v>
      </c>
      <c r="G21" s="65">
        <v>940.9</v>
      </c>
      <c r="H21" s="65">
        <v>565.8</v>
      </c>
      <c r="I21" s="78">
        <v>53.5</v>
      </c>
      <c r="J21" s="78">
        <v>6.8</v>
      </c>
      <c r="K21" s="78">
        <v>0</v>
      </c>
      <c r="L21" s="78">
        <v>0</v>
      </c>
      <c r="M21" s="65">
        <f t="shared" si="1"/>
        <v>38.099999999999525</v>
      </c>
      <c r="N21" s="65">
        <v>2960.1</v>
      </c>
      <c r="O21" s="65">
        <v>6200</v>
      </c>
      <c r="P21" s="3">
        <f t="shared" si="2"/>
        <v>0.47743548387096774</v>
      </c>
      <c r="Q21" s="2">
        <v>6277.1</v>
      </c>
      <c r="R21" s="102">
        <v>14.6</v>
      </c>
      <c r="S21" s="103">
        <v>0</v>
      </c>
      <c r="T21" s="104">
        <v>12.7</v>
      </c>
      <c r="U21" s="127">
        <v>0</v>
      </c>
      <c r="V21" s="128"/>
      <c r="W21" s="122"/>
      <c r="X21" s="68">
        <f t="shared" si="3"/>
        <v>27.299999999999997</v>
      </c>
    </row>
    <row r="22" spans="1:24" ht="12.75">
      <c r="A22" s="10">
        <v>43307</v>
      </c>
      <c r="B22" s="65">
        <v>1126.7</v>
      </c>
      <c r="C22" s="70">
        <v>2488.1</v>
      </c>
      <c r="D22" s="106">
        <v>2488.1</v>
      </c>
      <c r="E22" s="106">
        <f t="shared" si="0"/>
        <v>0</v>
      </c>
      <c r="F22" s="78">
        <v>908</v>
      </c>
      <c r="G22" s="65">
        <v>1705.2</v>
      </c>
      <c r="H22" s="65">
        <v>797.9</v>
      </c>
      <c r="I22" s="78">
        <v>190.1</v>
      </c>
      <c r="J22" s="78">
        <v>1</v>
      </c>
      <c r="K22" s="78">
        <v>0</v>
      </c>
      <c r="L22" s="78">
        <v>0</v>
      </c>
      <c r="M22" s="65">
        <f t="shared" si="1"/>
        <v>23.750000000000256</v>
      </c>
      <c r="N22" s="65">
        <v>7240.75</v>
      </c>
      <c r="O22" s="65">
        <v>6500</v>
      </c>
      <c r="P22" s="3">
        <f t="shared" si="2"/>
        <v>1.1139615384615384</v>
      </c>
      <c r="Q22" s="2">
        <v>6277.1</v>
      </c>
      <c r="R22" s="102">
        <v>0</v>
      </c>
      <c r="S22" s="103">
        <v>0</v>
      </c>
      <c r="T22" s="104">
        <v>0.4</v>
      </c>
      <c r="U22" s="127">
        <v>0</v>
      </c>
      <c r="V22" s="128"/>
      <c r="W22" s="122"/>
      <c r="X22" s="68">
        <f t="shared" si="3"/>
        <v>0.4</v>
      </c>
    </row>
    <row r="23" spans="1:24" ht="12.75">
      <c r="A23" s="10">
        <v>43308</v>
      </c>
      <c r="B23" s="65">
        <v>4084.4</v>
      </c>
      <c r="C23" s="70">
        <v>723.2</v>
      </c>
      <c r="D23" s="106">
        <v>723.2</v>
      </c>
      <c r="E23" s="106">
        <f t="shared" si="0"/>
        <v>0</v>
      </c>
      <c r="F23" s="78">
        <v>1543.1</v>
      </c>
      <c r="G23" s="65">
        <v>2988.5</v>
      </c>
      <c r="H23" s="65">
        <v>771.3</v>
      </c>
      <c r="I23" s="78">
        <v>102.6</v>
      </c>
      <c r="J23" s="78">
        <v>23</v>
      </c>
      <c r="K23" s="78">
        <v>0</v>
      </c>
      <c r="L23" s="78">
        <v>0</v>
      </c>
      <c r="M23" s="65">
        <f t="shared" si="1"/>
        <v>45.300000000000324</v>
      </c>
      <c r="N23" s="65">
        <v>10281.4</v>
      </c>
      <c r="O23" s="65">
        <v>8600</v>
      </c>
      <c r="P23" s="3">
        <f>N23/O23</f>
        <v>1.1955116279069766</v>
      </c>
      <c r="Q23" s="2">
        <v>6277.1</v>
      </c>
      <c r="R23" s="102">
        <v>0</v>
      </c>
      <c r="S23" s="103">
        <v>0</v>
      </c>
      <c r="T23" s="104">
        <v>0</v>
      </c>
      <c r="U23" s="127">
        <v>0</v>
      </c>
      <c r="V23" s="128"/>
      <c r="W23" s="122"/>
      <c r="X23" s="68">
        <f t="shared" si="3"/>
        <v>0</v>
      </c>
    </row>
    <row r="24" spans="1:24" ht="12.75">
      <c r="A24" s="10">
        <v>43311</v>
      </c>
      <c r="B24" s="65">
        <v>6684</v>
      </c>
      <c r="C24" s="70">
        <v>779.3</v>
      </c>
      <c r="D24" s="106">
        <v>779.3</v>
      </c>
      <c r="E24" s="106">
        <f t="shared" si="0"/>
        <v>0</v>
      </c>
      <c r="F24" s="78">
        <v>126.1</v>
      </c>
      <c r="G24" s="65">
        <v>2726</v>
      </c>
      <c r="H24" s="65">
        <v>1079.8</v>
      </c>
      <c r="I24" s="78">
        <v>161.5</v>
      </c>
      <c r="J24" s="78">
        <v>2.5</v>
      </c>
      <c r="K24" s="78">
        <v>0</v>
      </c>
      <c r="L24" s="78">
        <v>0</v>
      </c>
      <c r="M24" s="65">
        <f t="shared" si="1"/>
        <v>70.90000000000032</v>
      </c>
      <c r="N24" s="65">
        <v>11630.1</v>
      </c>
      <c r="O24" s="65">
        <v>12500</v>
      </c>
      <c r="P24" s="3">
        <f t="shared" si="2"/>
        <v>0.930408</v>
      </c>
      <c r="Q24" s="2">
        <v>6277.1</v>
      </c>
      <c r="R24" s="102">
        <v>3.9</v>
      </c>
      <c r="S24" s="103">
        <v>0</v>
      </c>
      <c r="T24" s="104">
        <v>40.9</v>
      </c>
      <c r="U24" s="127">
        <v>2</v>
      </c>
      <c r="V24" s="128"/>
      <c r="W24" s="122">
        <v>0.2</v>
      </c>
      <c r="X24" s="68">
        <f t="shared" si="3"/>
        <v>47</v>
      </c>
    </row>
    <row r="25" spans="1:24" ht="13.5" thickBot="1">
      <c r="A25" s="10">
        <v>43312</v>
      </c>
      <c r="B25" s="65">
        <v>7264.7</v>
      </c>
      <c r="C25" s="74">
        <v>9.9</v>
      </c>
      <c r="D25" s="106">
        <v>9.9</v>
      </c>
      <c r="E25" s="106">
        <f t="shared" si="0"/>
        <v>0</v>
      </c>
      <c r="F25" s="78">
        <v>44.3</v>
      </c>
      <c r="G25" s="65">
        <v>210.8</v>
      </c>
      <c r="H25" s="65">
        <v>1018.7</v>
      </c>
      <c r="I25" s="78">
        <v>180</v>
      </c>
      <c r="J25" s="78">
        <v>20.4</v>
      </c>
      <c r="K25" s="78">
        <v>0</v>
      </c>
      <c r="L25" s="78">
        <v>0</v>
      </c>
      <c r="M25" s="65">
        <f t="shared" si="1"/>
        <v>173.90000000000086</v>
      </c>
      <c r="N25" s="65">
        <v>8922.7</v>
      </c>
      <c r="O25" s="65">
        <v>3800</v>
      </c>
      <c r="P25" s="3">
        <f t="shared" si="2"/>
        <v>2.348078947368421</v>
      </c>
      <c r="Q25" s="2">
        <v>6277.1</v>
      </c>
      <c r="R25" s="98">
        <v>10.8</v>
      </c>
      <c r="S25" s="99">
        <v>0</v>
      </c>
      <c r="T25" s="100">
        <v>0</v>
      </c>
      <c r="U25" s="142">
        <v>0</v>
      </c>
      <c r="V25" s="143"/>
      <c r="W25" s="125">
        <v>0</v>
      </c>
      <c r="X25" s="68">
        <f t="shared" si="3"/>
        <v>10.8</v>
      </c>
    </row>
    <row r="26" spans="1:24" ht="13.5" thickBot="1">
      <c r="A26" s="83" t="s">
        <v>28</v>
      </c>
      <c r="B26" s="85">
        <f aca="true" t="shared" si="4" ref="B26:O26">SUM(B4:B25)</f>
        <v>79988.7</v>
      </c>
      <c r="C26" s="85">
        <f t="shared" si="4"/>
        <v>5288.5199999999995</v>
      </c>
      <c r="D26" s="107">
        <f t="shared" si="4"/>
        <v>5288.5199999999995</v>
      </c>
      <c r="E26" s="107">
        <f t="shared" si="4"/>
        <v>0</v>
      </c>
      <c r="F26" s="85">
        <f t="shared" si="4"/>
        <v>7390.72</v>
      </c>
      <c r="G26" s="85">
        <f t="shared" si="4"/>
        <v>16853.2</v>
      </c>
      <c r="H26" s="85">
        <f t="shared" si="4"/>
        <v>24040.58</v>
      </c>
      <c r="I26" s="85">
        <f t="shared" si="4"/>
        <v>1404.5</v>
      </c>
      <c r="J26" s="85">
        <f t="shared" si="4"/>
        <v>506.7</v>
      </c>
      <c r="K26" s="85">
        <f t="shared" si="4"/>
        <v>608.6</v>
      </c>
      <c r="L26" s="85">
        <f t="shared" si="4"/>
        <v>1192.5</v>
      </c>
      <c r="M26" s="84">
        <f t="shared" si="4"/>
        <v>823.0100000000012</v>
      </c>
      <c r="N26" s="84">
        <f t="shared" si="4"/>
        <v>138097.03000000003</v>
      </c>
      <c r="O26" s="84">
        <f t="shared" si="4"/>
        <v>132000</v>
      </c>
      <c r="P26" s="86">
        <f>N26/O26</f>
        <v>1.0461896212121213</v>
      </c>
      <c r="Q26" s="2"/>
      <c r="R26" s="75">
        <f>SUM(R4:R25)</f>
        <v>97.89999999999999</v>
      </c>
      <c r="S26" s="75">
        <f>SUM(S4:S25)</f>
        <v>0.1</v>
      </c>
      <c r="T26" s="75">
        <f>SUM(T4:T25)</f>
        <v>1594.9000000000003</v>
      </c>
      <c r="U26" s="144">
        <f>SUM(U4:U25)</f>
        <v>3</v>
      </c>
      <c r="V26" s="145"/>
      <c r="W26" s="119">
        <f>SUM(W4:W25)</f>
        <v>0.2</v>
      </c>
      <c r="X26" s="111">
        <f>R26+S26+U26+T26+V26+W26</f>
        <v>1696.1000000000004</v>
      </c>
    </row>
    <row r="27" spans="1:17" ht="12.7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17" ht="17.25" customHeight="1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</row>
    <row r="29" spans="1:24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32" t="s">
        <v>33</v>
      </c>
      <c r="S29" s="132"/>
      <c r="T29" s="132"/>
      <c r="U29" s="132"/>
      <c r="V29" s="50"/>
      <c r="W29" s="50"/>
      <c r="X29" s="50"/>
    </row>
    <row r="30" spans="1:24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46" t="s">
        <v>29</v>
      </c>
      <c r="S30" s="146"/>
      <c r="T30" s="146"/>
      <c r="U30" s="146"/>
      <c r="V30" s="50"/>
      <c r="W30" s="50"/>
      <c r="X30" s="50"/>
    </row>
    <row r="31" spans="1:24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34">
        <v>43313</v>
      </c>
      <c r="S31" s="147">
        <v>59.67946</v>
      </c>
      <c r="T31" s="147"/>
      <c r="U31" s="147"/>
      <c r="V31" s="57"/>
      <c r="W31" s="57"/>
      <c r="X31" s="57"/>
    </row>
    <row r="32" spans="1:24" ht="15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R32" s="135"/>
      <c r="S32" s="147"/>
      <c r="T32" s="147"/>
      <c r="U32" s="147"/>
      <c r="V32" s="57"/>
      <c r="W32" s="57"/>
      <c r="X32" s="57"/>
    </row>
    <row r="33" spans="1:24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33" t="s">
        <v>34</v>
      </c>
      <c r="T33" s="34" t="s">
        <v>39</v>
      </c>
      <c r="U33" s="48">
        <f>'[1]серпень'!$I$83</f>
        <v>0</v>
      </c>
      <c r="V33" s="54"/>
      <c r="W33" s="54"/>
      <c r="X33" s="55"/>
    </row>
    <row r="34" spans="1:24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29" t="s">
        <v>45</v>
      </c>
      <c r="T34" s="130"/>
      <c r="U34" s="35">
        <f>'[1]серпень'!$I$82</f>
        <v>0</v>
      </c>
      <c r="V34" s="56"/>
      <c r="W34" s="56"/>
      <c r="X34" s="55"/>
    </row>
    <row r="35" spans="1:24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S35" s="131" t="s">
        <v>40</v>
      </c>
      <c r="T35" s="131"/>
      <c r="U35" s="48">
        <f>'[1]серпень'!$I$81</f>
        <v>0</v>
      </c>
      <c r="V35" s="54"/>
      <c r="W35" s="54"/>
      <c r="X35" s="55"/>
    </row>
    <row r="36" spans="1:24" ht="12.75" hidden="1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  <c r="U36" s="56"/>
      <c r="V36" s="56"/>
      <c r="W36" s="56"/>
      <c r="X36" s="55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17" ht="12.7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</row>
    <row r="39" spans="1:24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32" t="s">
        <v>30</v>
      </c>
      <c r="S39" s="132"/>
      <c r="T39" s="132"/>
      <c r="U39" s="132"/>
      <c r="V39" s="52"/>
      <c r="W39" s="52"/>
      <c r="X39" s="52"/>
    </row>
    <row r="40" spans="1:24" ht="15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33" t="s">
        <v>31</v>
      </c>
      <c r="S40" s="133"/>
      <c r="T40" s="133"/>
      <c r="U40" s="133"/>
      <c r="V40" s="53"/>
      <c r="W40" s="53"/>
      <c r="X40" s="53"/>
    </row>
    <row r="41" spans="1:24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34">
        <v>43313</v>
      </c>
      <c r="S41" s="136">
        <v>1083.8231599999983</v>
      </c>
      <c r="T41" s="137"/>
      <c r="U41" s="138"/>
      <c r="V41" s="51"/>
      <c r="W41" s="51"/>
      <c r="X41" s="51"/>
    </row>
    <row r="42" spans="1:24" ht="12.75" customHeight="1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  <c r="R42" s="135"/>
      <c r="S42" s="139"/>
      <c r="T42" s="140"/>
      <c r="U42" s="141"/>
      <c r="V42" s="51"/>
      <c r="W42" s="51"/>
      <c r="X42" s="5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B47" s="9"/>
      <c r="C47" s="9"/>
      <c r="D47" s="9"/>
      <c r="E47" s="9"/>
      <c r="F47" s="1"/>
      <c r="G47" s="1"/>
      <c r="H47" s="1"/>
      <c r="I47" s="1"/>
      <c r="J47" s="1"/>
      <c r="K47" s="1"/>
      <c r="L47" s="1"/>
      <c r="M47" s="9"/>
      <c r="N47" s="9"/>
      <c r="O47" s="9"/>
      <c r="P47" s="1"/>
      <c r="Q47" s="1"/>
    </row>
    <row r="48" spans="1:17" ht="12.75">
      <c r="A48" s="1"/>
      <c r="Q48" s="1"/>
    </row>
  </sheetData>
  <sheetProtection/>
  <mergeCells count="38">
    <mergeCell ref="U23:V23"/>
    <mergeCell ref="U24:V24"/>
    <mergeCell ref="S34:T34"/>
    <mergeCell ref="S35:T35"/>
    <mergeCell ref="R39:U39"/>
    <mergeCell ref="R40:U40"/>
    <mergeCell ref="R41:R42"/>
    <mergeCell ref="S41:U42"/>
    <mergeCell ref="U25:V25"/>
    <mergeCell ref="U26:V26"/>
    <mergeCell ref="R29:U29"/>
    <mergeCell ref="R30:U30"/>
    <mergeCell ref="R31:R32"/>
    <mergeCell ref="S31:U32"/>
    <mergeCell ref="U17:V17"/>
    <mergeCell ref="U18:V18"/>
    <mergeCell ref="U19:V19"/>
    <mergeCell ref="U20:V20"/>
    <mergeCell ref="U21:V21"/>
    <mergeCell ref="U22:V22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X1"/>
    <mergeCell ref="A2:P2"/>
    <mergeCell ref="R2:X2"/>
    <mergeCell ref="U3:V3"/>
    <mergeCell ref="U4:V4"/>
  </mergeCells>
  <printOptions/>
  <pageMargins left="0.7" right="0.7" top="0.75" bottom="0.75" header="0.3" footer="0.3"/>
  <pageSetup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X48"/>
  <sheetViews>
    <sheetView zoomScalePageLayoutView="0" workbookViewId="0" topLeftCell="A1">
      <pane xSplit="1" ySplit="3" topLeftCell="H30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37" sqref="S37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10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2.375" style="0" customWidth="1"/>
    <col min="24" max="24" width="13.00390625" style="0" customWidth="1"/>
  </cols>
  <sheetData>
    <row r="1" spans="1:24" ht="27" customHeight="1">
      <c r="A1" s="150" t="s">
        <v>106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2"/>
      <c r="Q1" s="1"/>
      <c r="R1" s="153" t="s">
        <v>108</v>
      </c>
      <c r="S1" s="154"/>
      <c r="T1" s="154"/>
      <c r="U1" s="154"/>
      <c r="V1" s="154"/>
      <c r="W1" s="154"/>
      <c r="X1" s="155"/>
    </row>
    <row r="2" spans="1:24" ht="15" thickBot="1">
      <c r="A2" s="156" t="s">
        <v>109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8"/>
      <c r="Q2" s="1"/>
      <c r="R2" s="159" t="s">
        <v>110</v>
      </c>
      <c r="S2" s="160"/>
      <c r="T2" s="160"/>
      <c r="U2" s="160"/>
      <c r="V2" s="160"/>
      <c r="W2" s="160"/>
      <c r="X2" s="161"/>
    </row>
    <row r="3" spans="1:24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107</v>
      </c>
      <c r="O3" s="62" t="s">
        <v>76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62" t="s">
        <v>47</v>
      </c>
      <c r="V3" s="163"/>
      <c r="W3" s="120" t="s">
        <v>103</v>
      </c>
      <c r="X3" s="93" t="s">
        <v>27</v>
      </c>
    </row>
    <row r="4" spans="1:24" ht="12.75">
      <c r="A4" s="10">
        <v>43313</v>
      </c>
      <c r="B4" s="65">
        <v>991</v>
      </c>
      <c r="C4" s="79">
        <v>1.4</v>
      </c>
      <c r="D4" s="106">
        <v>1.4</v>
      </c>
      <c r="E4" s="106">
        <f aca="true" t="shared" si="0" ref="E4:E25">C4-D4</f>
        <v>0</v>
      </c>
      <c r="F4" s="65">
        <v>46.6</v>
      </c>
      <c r="G4" s="65">
        <v>251.5</v>
      </c>
      <c r="H4" s="67">
        <v>1185.2</v>
      </c>
      <c r="I4" s="65">
        <v>129.4</v>
      </c>
      <c r="J4" s="78">
        <v>1.7</v>
      </c>
      <c r="K4" s="78">
        <v>0</v>
      </c>
      <c r="L4" s="65">
        <v>998.4</v>
      </c>
      <c r="M4" s="65">
        <f aca="true" t="shared" si="1" ref="M4:M25">N4-B4-C4-F4-G4-H4-I4-J4-K4-L4</f>
        <v>13.799999999999955</v>
      </c>
      <c r="N4" s="65">
        <v>3619</v>
      </c>
      <c r="O4" s="65">
        <v>3200</v>
      </c>
      <c r="P4" s="3">
        <f aca="true" t="shared" si="2" ref="P4:P25">N4/O4</f>
        <v>1.1309375</v>
      </c>
      <c r="Q4" s="2">
        <f>AVERAGE(N4:N25)</f>
        <v>6674.063636363636</v>
      </c>
      <c r="R4" s="94">
        <v>0</v>
      </c>
      <c r="S4" s="95">
        <v>0</v>
      </c>
      <c r="T4" s="96">
        <v>0</v>
      </c>
      <c r="U4" s="164">
        <v>0</v>
      </c>
      <c r="V4" s="165"/>
      <c r="W4" s="121">
        <v>0</v>
      </c>
      <c r="X4" s="97">
        <f>R4+S4+U4+T4+V4+W4</f>
        <v>0</v>
      </c>
    </row>
    <row r="5" spans="1:24" ht="12.75">
      <c r="A5" s="10">
        <v>43314</v>
      </c>
      <c r="B5" s="65">
        <v>1732.1</v>
      </c>
      <c r="C5" s="79">
        <v>12.9</v>
      </c>
      <c r="D5" s="106">
        <v>12.9</v>
      </c>
      <c r="E5" s="106">
        <f t="shared" si="0"/>
        <v>0</v>
      </c>
      <c r="F5" s="65">
        <v>46.9</v>
      </c>
      <c r="G5" s="65">
        <v>133.5</v>
      </c>
      <c r="H5" s="65">
        <v>1490.5</v>
      </c>
      <c r="I5" s="78">
        <v>159.3</v>
      </c>
      <c r="J5" s="78">
        <v>3.9</v>
      </c>
      <c r="K5" s="78">
        <v>0</v>
      </c>
      <c r="L5" s="65">
        <v>0</v>
      </c>
      <c r="M5" s="65">
        <f t="shared" si="1"/>
        <v>8.799999999999988</v>
      </c>
      <c r="N5" s="65">
        <v>3587.9</v>
      </c>
      <c r="O5" s="65">
        <v>2800</v>
      </c>
      <c r="P5" s="3">
        <f t="shared" si="2"/>
        <v>1.2813928571428572</v>
      </c>
      <c r="Q5" s="2">
        <v>6674.1</v>
      </c>
      <c r="R5" s="69">
        <v>0</v>
      </c>
      <c r="S5" s="65">
        <v>0</v>
      </c>
      <c r="T5" s="70">
        <v>1.5</v>
      </c>
      <c r="U5" s="127">
        <v>0</v>
      </c>
      <c r="V5" s="128"/>
      <c r="W5" s="122">
        <v>0</v>
      </c>
      <c r="X5" s="68">
        <f>R5+S5+U5+T5+V5+W5</f>
        <v>1.5</v>
      </c>
    </row>
    <row r="6" spans="1:24" ht="12.75">
      <c r="A6" s="10">
        <v>43315</v>
      </c>
      <c r="B6" s="65">
        <v>2714.8</v>
      </c>
      <c r="C6" s="79">
        <v>10.5</v>
      </c>
      <c r="D6" s="106">
        <v>10.5</v>
      </c>
      <c r="E6" s="106">
        <f t="shared" si="0"/>
        <v>0</v>
      </c>
      <c r="F6" s="72">
        <v>66.8</v>
      </c>
      <c r="G6" s="65">
        <v>148.3</v>
      </c>
      <c r="H6" s="80">
        <v>1482.7</v>
      </c>
      <c r="I6" s="78">
        <v>84.3</v>
      </c>
      <c r="J6" s="78">
        <v>13.8</v>
      </c>
      <c r="K6" s="78">
        <v>0</v>
      </c>
      <c r="L6" s="78">
        <v>0</v>
      </c>
      <c r="M6" s="65">
        <f t="shared" si="1"/>
        <v>9.499999999999684</v>
      </c>
      <c r="N6" s="65">
        <v>4530.7</v>
      </c>
      <c r="O6" s="65">
        <v>3000</v>
      </c>
      <c r="P6" s="3">
        <f t="shared" si="2"/>
        <v>1.5102333333333333</v>
      </c>
      <c r="Q6" s="2">
        <v>6674.1</v>
      </c>
      <c r="R6" s="69">
        <v>0</v>
      </c>
      <c r="S6" s="65">
        <v>0</v>
      </c>
      <c r="T6" s="70">
        <v>1.7</v>
      </c>
      <c r="U6" s="127">
        <v>0</v>
      </c>
      <c r="V6" s="128"/>
      <c r="W6" s="122">
        <v>0</v>
      </c>
      <c r="X6" s="68">
        <f aca="true" t="shared" si="3" ref="X6:X25">R6+S6+U6+T6+V6+W6</f>
        <v>1.7</v>
      </c>
    </row>
    <row r="7" spans="1:24" ht="12.75">
      <c r="A7" s="10">
        <v>43318</v>
      </c>
      <c r="B7" s="77">
        <v>7016.1</v>
      </c>
      <c r="C7" s="79">
        <v>10.2</v>
      </c>
      <c r="D7" s="106">
        <v>10.2</v>
      </c>
      <c r="E7" s="106">
        <f t="shared" si="0"/>
        <v>0</v>
      </c>
      <c r="F7" s="65">
        <v>73.8</v>
      </c>
      <c r="G7" s="65">
        <v>140.2</v>
      </c>
      <c r="H7" s="79">
        <v>1709.1</v>
      </c>
      <c r="I7" s="78">
        <v>160.2</v>
      </c>
      <c r="J7" s="78">
        <v>-8.2</v>
      </c>
      <c r="K7" s="78">
        <v>619</v>
      </c>
      <c r="L7" s="78">
        <v>0</v>
      </c>
      <c r="M7" s="65">
        <f t="shared" si="1"/>
        <v>10.700000000000273</v>
      </c>
      <c r="N7" s="65">
        <v>9731.1</v>
      </c>
      <c r="O7" s="65">
        <v>7500</v>
      </c>
      <c r="P7" s="3">
        <f t="shared" si="2"/>
        <v>1.29748</v>
      </c>
      <c r="Q7" s="2">
        <v>6674.1</v>
      </c>
      <c r="R7" s="71">
        <v>194.9</v>
      </c>
      <c r="S7" s="72">
        <v>0</v>
      </c>
      <c r="T7" s="73">
        <v>0</v>
      </c>
      <c r="U7" s="148">
        <v>1</v>
      </c>
      <c r="V7" s="149"/>
      <c r="W7" s="123">
        <v>0</v>
      </c>
      <c r="X7" s="68">
        <f t="shared" si="3"/>
        <v>195.9</v>
      </c>
    </row>
    <row r="8" spans="1:24" ht="12.75">
      <c r="A8" s="10">
        <v>43319</v>
      </c>
      <c r="B8" s="65">
        <v>12933</v>
      </c>
      <c r="C8" s="70">
        <v>-22.7</v>
      </c>
      <c r="D8" s="106">
        <v>-22.7</v>
      </c>
      <c r="E8" s="106">
        <f t="shared" si="0"/>
        <v>0</v>
      </c>
      <c r="F8" s="78">
        <v>12.4</v>
      </c>
      <c r="G8" s="78">
        <v>283.1</v>
      </c>
      <c r="H8" s="65">
        <v>1759.2</v>
      </c>
      <c r="I8" s="78">
        <v>219.1</v>
      </c>
      <c r="J8" s="78">
        <v>24.8</v>
      </c>
      <c r="K8" s="78">
        <v>0</v>
      </c>
      <c r="L8" s="78">
        <v>0</v>
      </c>
      <c r="M8" s="65">
        <f t="shared" si="1"/>
        <v>6.200000000000141</v>
      </c>
      <c r="N8" s="65">
        <v>15215.1</v>
      </c>
      <c r="O8" s="65">
        <v>11000</v>
      </c>
      <c r="P8" s="3">
        <f t="shared" si="2"/>
        <v>1.3831909090909091</v>
      </c>
      <c r="Q8" s="2">
        <v>6674.1</v>
      </c>
      <c r="R8" s="112">
        <v>0</v>
      </c>
      <c r="S8" s="113">
        <v>0</v>
      </c>
      <c r="T8" s="104">
        <v>0</v>
      </c>
      <c r="U8" s="166">
        <v>0</v>
      </c>
      <c r="V8" s="167"/>
      <c r="W8" s="124">
        <v>0</v>
      </c>
      <c r="X8" s="68">
        <f t="shared" si="3"/>
        <v>0</v>
      </c>
    </row>
    <row r="9" spans="1:24" ht="12.75">
      <c r="A9" s="10">
        <v>43320</v>
      </c>
      <c r="B9" s="65">
        <v>1863.9</v>
      </c>
      <c r="C9" s="70">
        <v>17.8</v>
      </c>
      <c r="D9" s="106">
        <v>17.8</v>
      </c>
      <c r="E9" s="106">
        <f t="shared" si="0"/>
        <v>0</v>
      </c>
      <c r="F9" s="78">
        <v>49.5</v>
      </c>
      <c r="G9" s="82">
        <v>124.5</v>
      </c>
      <c r="H9" s="65">
        <v>1233</v>
      </c>
      <c r="I9" s="78">
        <v>77.8</v>
      </c>
      <c r="J9" s="78">
        <v>83</v>
      </c>
      <c r="K9" s="78">
        <v>0</v>
      </c>
      <c r="L9" s="78">
        <v>0</v>
      </c>
      <c r="M9" s="65">
        <f t="shared" si="1"/>
        <v>14.599999999999866</v>
      </c>
      <c r="N9" s="65">
        <v>3464.1</v>
      </c>
      <c r="O9" s="65">
        <v>4000</v>
      </c>
      <c r="P9" s="3">
        <f t="shared" si="2"/>
        <v>0.8660249999999999</v>
      </c>
      <c r="Q9" s="2">
        <v>6674.1</v>
      </c>
      <c r="R9" s="115">
        <v>0</v>
      </c>
      <c r="S9" s="72">
        <v>0</v>
      </c>
      <c r="T9" s="65">
        <v>0</v>
      </c>
      <c r="U9" s="168">
        <v>0</v>
      </c>
      <c r="V9" s="168"/>
      <c r="W9" s="118">
        <v>0</v>
      </c>
      <c r="X9" s="68">
        <f t="shared" si="3"/>
        <v>0</v>
      </c>
    </row>
    <row r="10" spans="1:24" ht="12.75">
      <c r="A10" s="10">
        <v>43321</v>
      </c>
      <c r="B10" s="65">
        <v>1373.3</v>
      </c>
      <c r="C10" s="70">
        <v>69</v>
      </c>
      <c r="D10" s="106">
        <v>69</v>
      </c>
      <c r="E10" s="106">
        <f t="shared" si="0"/>
        <v>0</v>
      </c>
      <c r="F10" s="78">
        <v>30.7</v>
      </c>
      <c r="G10" s="78">
        <v>112.1</v>
      </c>
      <c r="H10" s="65">
        <v>1447.2</v>
      </c>
      <c r="I10" s="78">
        <v>196.5</v>
      </c>
      <c r="J10" s="78">
        <v>45.7</v>
      </c>
      <c r="K10" s="78">
        <v>0</v>
      </c>
      <c r="L10" s="78">
        <v>0</v>
      </c>
      <c r="M10" s="65">
        <f t="shared" si="1"/>
        <v>16.09999999999995</v>
      </c>
      <c r="N10" s="65">
        <v>3290.6</v>
      </c>
      <c r="O10" s="72">
        <v>3600</v>
      </c>
      <c r="P10" s="3">
        <f t="shared" si="2"/>
        <v>0.9140555555555555</v>
      </c>
      <c r="Q10" s="2">
        <v>6674.1</v>
      </c>
      <c r="R10" s="71">
        <v>0</v>
      </c>
      <c r="S10" s="72">
        <v>0</v>
      </c>
      <c r="T10" s="70">
        <v>0</v>
      </c>
      <c r="U10" s="127">
        <v>0</v>
      </c>
      <c r="V10" s="128"/>
      <c r="W10" s="122">
        <v>0</v>
      </c>
      <c r="X10" s="68">
        <f t="shared" si="3"/>
        <v>0</v>
      </c>
    </row>
    <row r="11" spans="1:24" ht="12.75">
      <c r="A11" s="10">
        <v>43322</v>
      </c>
      <c r="B11" s="65">
        <v>1417.5</v>
      </c>
      <c r="C11" s="70">
        <v>97.9</v>
      </c>
      <c r="D11" s="106">
        <v>97.9</v>
      </c>
      <c r="E11" s="106">
        <f t="shared" si="0"/>
        <v>0</v>
      </c>
      <c r="F11" s="78">
        <v>116</v>
      </c>
      <c r="G11" s="78">
        <v>204.8</v>
      </c>
      <c r="H11" s="65">
        <v>1430.1</v>
      </c>
      <c r="I11" s="78">
        <v>115.1</v>
      </c>
      <c r="J11" s="78">
        <v>26.7</v>
      </c>
      <c r="K11" s="78">
        <v>0</v>
      </c>
      <c r="L11" s="78">
        <v>0</v>
      </c>
      <c r="M11" s="65">
        <f t="shared" si="1"/>
        <v>46.599999999999866</v>
      </c>
      <c r="N11" s="65">
        <v>3454.7</v>
      </c>
      <c r="O11" s="65">
        <v>3800</v>
      </c>
      <c r="P11" s="3">
        <f t="shared" si="2"/>
        <v>0.9091315789473684</v>
      </c>
      <c r="Q11" s="2">
        <v>6674.1</v>
      </c>
      <c r="R11" s="69">
        <v>0</v>
      </c>
      <c r="S11" s="65">
        <v>0</v>
      </c>
      <c r="T11" s="70">
        <v>-0.9</v>
      </c>
      <c r="U11" s="127">
        <v>0</v>
      </c>
      <c r="V11" s="128"/>
      <c r="W11" s="122">
        <v>0</v>
      </c>
      <c r="X11" s="68">
        <f t="shared" si="3"/>
        <v>-0.9</v>
      </c>
    </row>
    <row r="12" spans="1:24" ht="12.75">
      <c r="A12" s="10">
        <v>43325</v>
      </c>
      <c r="B12" s="77">
        <v>765.9</v>
      </c>
      <c r="C12" s="70">
        <v>76.2</v>
      </c>
      <c r="D12" s="106">
        <v>76.2</v>
      </c>
      <c r="E12" s="106">
        <f t="shared" si="0"/>
        <v>0</v>
      </c>
      <c r="F12" s="78">
        <v>78.8</v>
      </c>
      <c r="G12" s="78">
        <v>244.6</v>
      </c>
      <c r="H12" s="65">
        <v>1738.5</v>
      </c>
      <c r="I12" s="78">
        <v>171.4</v>
      </c>
      <c r="J12" s="78">
        <v>15.4</v>
      </c>
      <c r="K12" s="78">
        <v>0</v>
      </c>
      <c r="L12" s="78">
        <v>0</v>
      </c>
      <c r="M12" s="65">
        <f t="shared" si="1"/>
        <v>40.699999999999996</v>
      </c>
      <c r="N12" s="65">
        <v>3131.5</v>
      </c>
      <c r="O12" s="65">
        <v>5800</v>
      </c>
      <c r="P12" s="3">
        <f t="shared" si="2"/>
        <v>0.5399137931034482</v>
      </c>
      <c r="Q12" s="2">
        <v>6674.1</v>
      </c>
      <c r="R12" s="69">
        <v>0</v>
      </c>
      <c r="S12" s="65">
        <v>0</v>
      </c>
      <c r="T12" s="70">
        <v>0</v>
      </c>
      <c r="U12" s="127">
        <v>0</v>
      </c>
      <c r="V12" s="128"/>
      <c r="W12" s="122">
        <v>0</v>
      </c>
      <c r="X12" s="68">
        <f t="shared" si="3"/>
        <v>0</v>
      </c>
    </row>
    <row r="13" spans="1:24" ht="12.75">
      <c r="A13" s="10">
        <v>43326</v>
      </c>
      <c r="B13" s="65">
        <v>2098.4</v>
      </c>
      <c r="C13" s="70">
        <v>134.2</v>
      </c>
      <c r="D13" s="106">
        <v>134.2</v>
      </c>
      <c r="E13" s="106">
        <f t="shared" si="0"/>
        <v>0</v>
      </c>
      <c r="F13" s="78">
        <v>31</v>
      </c>
      <c r="G13" s="78">
        <v>469.8</v>
      </c>
      <c r="H13" s="65">
        <v>2662.8</v>
      </c>
      <c r="I13" s="78">
        <v>197.3</v>
      </c>
      <c r="J13" s="78">
        <v>17.7</v>
      </c>
      <c r="K13" s="78">
        <v>0</v>
      </c>
      <c r="L13" s="78">
        <v>0</v>
      </c>
      <c r="M13" s="65">
        <f t="shared" si="1"/>
        <v>41.599999999999895</v>
      </c>
      <c r="N13" s="65">
        <v>5652.8</v>
      </c>
      <c r="O13" s="65">
        <v>10500</v>
      </c>
      <c r="P13" s="3">
        <f t="shared" si="2"/>
        <v>0.5383619047619048</v>
      </c>
      <c r="Q13" s="2">
        <v>6674.1</v>
      </c>
      <c r="R13" s="69">
        <v>0</v>
      </c>
      <c r="S13" s="65">
        <v>0</v>
      </c>
      <c r="T13" s="70">
        <v>0</v>
      </c>
      <c r="U13" s="127">
        <v>0</v>
      </c>
      <c r="V13" s="128"/>
      <c r="W13" s="122">
        <v>0</v>
      </c>
      <c r="X13" s="68">
        <f t="shared" si="3"/>
        <v>0</v>
      </c>
    </row>
    <row r="14" spans="1:24" ht="12.75">
      <c r="A14" s="10">
        <v>43327</v>
      </c>
      <c r="B14" s="65">
        <v>8988</v>
      </c>
      <c r="C14" s="70">
        <v>21.4</v>
      </c>
      <c r="D14" s="106">
        <v>21.4</v>
      </c>
      <c r="E14" s="106">
        <f t="shared" si="0"/>
        <v>0</v>
      </c>
      <c r="F14" s="78">
        <v>86.7</v>
      </c>
      <c r="G14" s="78">
        <v>408.5</v>
      </c>
      <c r="H14" s="65">
        <v>5724.1</v>
      </c>
      <c r="I14" s="78">
        <v>128.5</v>
      </c>
      <c r="J14" s="78">
        <v>9.8</v>
      </c>
      <c r="K14" s="78">
        <v>0</v>
      </c>
      <c r="L14" s="78">
        <v>0</v>
      </c>
      <c r="M14" s="65">
        <f t="shared" si="1"/>
        <v>94.00000000000018</v>
      </c>
      <c r="N14" s="65">
        <v>15461</v>
      </c>
      <c r="O14" s="65">
        <v>4200</v>
      </c>
      <c r="P14" s="3">
        <f t="shared" si="2"/>
        <v>3.6811904761904763</v>
      </c>
      <c r="Q14" s="2">
        <v>6674.1</v>
      </c>
      <c r="R14" s="69">
        <v>0</v>
      </c>
      <c r="S14" s="65">
        <v>0</v>
      </c>
      <c r="T14" s="74">
        <v>25.8</v>
      </c>
      <c r="U14" s="127">
        <v>0</v>
      </c>
      <c r="V14" s="128"/>
      <c r="W14" s="122">
        <v>0</v>
      </c>
      <c r="X14" s="68">
        <f t="shared" si="3"/>
        <v>25.8</v>
      </c>
    </row>
    <row r="15" spans="1:24" ht="12.75">
      <c r="A15" s="10">
        <v>43328</v>
      </c>
      <c r="B15" s="65">
        <v>2403</v>
      </c>
      <c r="C15" s="66">
        <v>102.7</v>
      </c>
      <c r="D15" s="106">
        <v>102.7</v>
      </c>
      <c r="E15" s="106">
        <f t="shared" si="0"/>
        <v>0</v>
      </c>
      <c r="F15" s="81">
        <v>46.8</v>
      </c>
      <c r="G15" s="81">
        <v>392.9</v>
      </c>
      <c r="H15" s="82">
        <v>3735.1</v>
      </c>
      <c r="I15" s="81">
        <v>165.5</v>
      </c>
      <c r="J15" s="81">
        <v>4.9</v>
      </c>
      <c r="K15" s="81">
        <v>0</v>
      </c>
      <c r="L15" s="81">
        <v>0</v>
      </c>
      <c r="M15" s="65">
        <f t="shared" si="1"/>
        <v>298.0000000000001</v>
      </c>
      <c r="N15" s="65">
        <v>7148.9</v>
      </c>
      <c r="O15" s="72">
        <v>5000</v>
      </c>
      <c r="P15" s="3">
        <f>N15/O15</f>
        <v>1.4297799999999998</v>
      </c>
      <c r="Q15" s="2">
        <v>6674.1</v>
      </c>
      <c r="R15" s="69">
        <v>0</v>
      </c>
      <c r="S15" s="65">
        <v>0</v>
      </c>
      <c r="T15" s="74">
        <v>0</v>
      </c>
      <c r="U15" s="127">
        <v>0</v>
      </c>
      <c r="V15" s="128"/>
      <c r="W15" s="122">
        <v>0</v>
      </c>
      <c r="X15" s="68">
        <f t="shared" si="3"/>
        <v>0</v>
      </c>
    </row>
    <row r="16" spans="1:24" ht="12.75">
      <c r="A16" s="10">
        <v>43329</v>
      </c>
      <c r="B16" s="65">
        <v>2304.9</v>
      </c>
      <c r="C16" s="70">
        <v>141.8</v>
      </c>
      <c r="D16" s="106">
        <v>141.8</v>
      </c>
      <c r="E16" s="106">
        <f t="shared" si="0"/>
        <v>0</v>
      </c>
      <c r="F16" s="78">
        <v>130.8</v>
      </c>
      <c r="G16" s="78">
        <v>573.3</v>
      </c>
      <c r="H16" s="65">
        <v>5055.7</v>
      </c>
      <c r="I16" s="78">
        <v>116.6</v>
      </c>
      <c r="J16" s="78">
        <v>25.2</v>
      </c>
      <c r="K16" s="78">
        <v>0</v>
      </c>
      <c r="L16" s="78">
        <v>0</v>
      </c>
      <c r="M16" s="65">
        <f t="shared" si="1"/>
        <v>318.99999999999926</v>
      </c>
      <c r="N16" s="65">
        <v>8667.3</v>
      </c>
      <c r="O16" s="72">
        <v>5900</v>
      </c>
      <c r="P16" s="3">
        <f t="shared" si="2"/>
        <v>1.4690338983050846</v>
      </c>
      <c r="Q16" s="2">
        <v>6674.1</v>
      </c>
      <c r="R16" s="69">
        <v>0</v>
      </c>
      <c r="S16" s="65">
        <v>0</v>
      </c>
      <c r="T16" s="74">
        <v>0</v>
      </c>
      <c r="U16" s="127">
        <v>0</v>
      </c>
      <c r="V16" s="128"/>
      <c r="W16" s="122">
        <v>0</v>
      </c>
      <c r="X16" s="68">
        <f t="shared" si="3"/>
        <v>0</v>
      </c>
    </row>
    <row r="17" spans="1:24" ht="12.75">
      <c r="A17" s="10">
        <v>43332</v>
      </c>
      <c r="B17" s="65">
        <v>5267.2</v>
      </c>
      <c r="C17" s="70">
        <v>40.1</v>
      </c>
      <c r="D17" s="106">
        <v>40.1</v>
      </c>
      <c r="E17" s="106">
        <f t="shared" si="0"/>
        <v>0</v>
      </c>
      <c r="F17" s="78">
        <v>56.6</v>
      </c>
      <c r="G17" s="78">
        <v>611.8</v>
      </c>
      <c r="H17" s="65">
        <v>1918.3</v>
      </c>
      <c r="I17" s="78">
        <v>79.8</v>
      </c>
      <c r="J17" s="78">
        <v>15.1</v>
      </c>
      <c r="K17" s="78">
        <v>0</v>
      </c>
      <c r="L17" s="78">
        <v>0</v>
      </c>
      <c r="M17" s="65">
        <f t="shared" si="1"/>
        <v>509.10000000000025</v>
      </c>
      <c r="N17" s="65">
        <v>8498</v>
      </c>
      <c r="O17" s="65">
        <v>8500</v>
      </c>
      <c r="P17" s="3">
        <f t="shared" si="2"/>
        <v>0.9997647058823529</v>
      </c>
      <c r="Q17" s="2">
        <v>6674.1</v>
      </c>
      <c r="R17" s="69">
        <v>0</v>
      </c>
      <c r="S17" s="65">
        <v>0</v>
      </c>
      <c r="T17" s="74">
        <v>0</v>
      </c>
      <c r="U17" s="127">
        <v>0</v>
      </c>
      <c r="V17" s="128"/>
      <c r="W17" s="122">
        <v>0</v>
      </c>
      <c r="X17" s="68">
        <f t="shared" si="3"/>
        <v>0</v>
      </c>
    </row>
    <row r="18" spans="1:24" ht="12.75">
      <c r="A18" s="10">
        <v>43333</v>
      </c>
      <c r="B18" s="65">
        <v>2721.8</v>
      </c>
      <c r="C18" s="70">
        <v>8.9</v>
      </c>
      <c r="D18" s="106">
        <v>8.9</v>
      </c>
      <c r="E18" s="106">
        <f t="shared" si="0"/>
        <v>0</v>
      </c>
      <c r="F18" s="78">
        <v>66</v>
      </c>
      <c r="G18" s="78">
        <v>606.6</v>
      </c>
      <c r="H18" s="65">
        <v>333.4</v>
      </c>
      <c r="I18" s="78">
        <v>90.8</v>
      </c>
      <c r="J18" s="78">
        <v>7.7</v>
      </c>
      <c r="K18" s="78">
        <v>0</v>
      </c>
      <c r="L18" s="78">
        <v>0</v>
      </c>
      <c r="M18" s="65">
        <f>N18-B18-C18-F18-G18-H18-I18-J18-K18-L18</f>
        <v>13.099999999999913</v>
      </c>
      <c r="N18" s="65">
        <v>3848.3</v>
      </c>
      <c r="O18" s="65">
        <v>9600</v>
      </c>
      <c r="P18" s="3">
        <f>N18/O18</f>
        <v>0.40086458333333336</v>
      </c>
      <c r="Q18" s="2">
        <v>6674.1</v>
      </c>
      <c r="R18" s="69">
        <v>0</v>
      </c>
      <c r="S18" s="65">
        <v>0</v>
      </c>
      <c r="T18" s="70">
        <v>0</v>
      </c>
      <c r="U18" s="127">
        <v>0</v>
      </c>
      <c r="V18" s="128"/>
      <c r="W18" s="122">
        <v>0</v>
      </c>
      <c r="X18" s="68">
        <f t="shared" si="3"/>
        <v>0</v>
      </c>
    </row>
    <row r="19" spans="1:24" ht="12.75">
      <c r="A19" s="10">
        <v>43334</v>
      </c>
      <c r="B19" s="65">
        <v>4176</v>
      </c>
      <c r="C19" s="70">
        <v>130</v>
      </c>
      <c r="D19" s="106">
        <v>130</v>
      </c>
      <c r="E19" s="106">
        <f t="shared" si="0"/>
        <v>0</v>
      </c>
      <c r="F19" s="78">
        <v>39.3</v>
      </c>
      <c r="G19" s="78">
        <v>920</v>
      </c>
      <c r="H19" s="65">
        <v>296</v>
      </c>
      <c r="I19" s="78">
        <v>80.1</v>
      </c>
      <c r="J19" s="78">
        <v>10.2</v>
      </c>
      <c r="K19" s="78">
        <v>0</v>
      </c>
      <c r="L19" s="78">
        <v>0</v>
      </c>
      <c r="M19" s="65">
        <f>N19-B19-C19-F19-G19-H19-I19-J19-K19-L19</f>
        <v>23.000000000000416</v>
      </c>
      <c r="N19" s="65">
        <v>5674.6</v>
      </c>
      <c r="O19" s="65">
        <v>3800</v>
      </c>
      <c r="P19" s="3">
        <f t="shared" si="2"/>
        <v>1.4933157894736844</v>
      </c>
      <c r="Q19" s="2">
        <v>6674.1</v>
      </c>
      <c r="R19" s="69">
        <v>0</v>
      </c>
      <c r="S19" s="65">
        <v>0</v>
      </c>
      <c r="T19" s="70">
        <v>0</v>
      </c>
      <c r="U19" s="127">
        <v>0</v>
      </c>
      <c r="V19" s="128"/>
      <c r="W19" s="122">
        <v>0</v>
      </c>
      <c r="X19" s="68">
        <f t="shared" si="3"/>
        <v>0</v>
      </c>
    </row>
    <row r="20" spans="1:24" ht="12.75">
      <c r="A20" s="10">
        <v>43335</v>
      </c>
      <c r="B20" s="65">
        <v>4751.4</v>
      </c>
      <c r="C20" s="70">
        <v>70.9</v>
      </c>
      <c r="D20" s="106">
        <v>70.9</v>
      </c>
      <c r="E20" s="106">
        <f t="shared" si="0"/>
        <v>0</v>
      </c>
      <c r="F20" s="78">
        <v>43.5</v>
      </c>
      <c r="G20" s="65">
        <v>781.8</v>
      </c>
      <c r="H20" s="65">
        <v>151.4</v>
      </c>
      <c r="I20" s="78">
        <v>321.9</v>
      </c>
      <c r="J20" s="78">
        <v>32.3</v>
      </c>
      <c r="K20" s="78">
        <v>0</v>
      </c>
      <c r="L20" s="78">
        <v>0</v>
      </c>
      <c r="M20" s="65">
        <f t="shared" si="1"/>
        <v>13.800000000000367</v>
      </c>
      <c r="N20" s="65">
        <v>6167</v>
      </c>
      <c r="O20" s="65">
        <v>2200</v>
      </c>
      <c r="P20" s="3">
        <f t="shared" si="2"/>
        <v>2.803181818181818</v>
      </c>
      <c r="Q20" s="2">
        <v>6674.1</v>
      </c>
      <c r="R20" s="69">
        <v>14.7</v>
      </c>
      <c r="S20" s="65">
        <v>0</v>
      </c>
      <c r="T20" s="70">
        <v>0</v>
      </c>
      <c r="U20" s="127">
        <v>0</v>
      </c>
      <c r="V20" s="128"/>
      <c r="W20" s="122">
        <v>0</v>
      </c>
      <c r="X20" s="68">
        <f t="shared" si="3"/>
        <v>14.7</v>
      </c>
    </row>
    <row r="21" spans="1:24" ht="12.75">
      <c r="A21" s="10">
        <v>43339</v>
      </c>
      <c r="B21" s="65">
        <v>585</v>
      </c>
      <c r="C21" s="70">
        <v>2060.3</v>
      </c>
      <c r="D21" s="106">
        <v>2060.32</v>
      </c>
      <c r="E21" s="106">
        <f t="shared" si="0"/>
        <v>-0.01999999999998181</v>
      </c>
      <c r="F21" s="78">
        <v>97.3</v>
      </c>
      <c r="G21" s="65">
        <v>1274.2</v>
      </c>
      <c r="H21" s="65">
        <v>179.8</v>
      </c>
      <c r="I21" s="78">
        <v>56.9</v>
      </c>
      <c r="J21" s="78">
        <v>0.8</v>
      </c>
      <c r="K21" s="78">
        <v>0</v>
      </c>
      <c r="L21" s="78">
        <v>1150</v>
      </c>
      <c r="M21" s="65">
        <f t="shared" si="1"/>
        <v>39.89999999999941</v>
      </c>
      <c r="N21" s="65">
        <v>5444.2</v>
      </c>
      <c r="O21" s="65">
        <v>6200</v>
      </c>
      <c r="P21" s="3">
        <f t="shared" si="2"/>
        <v>0.8780967741935484</v>
      </c>
      <c r="Q21" s="2">
        <v>6674.1</v>
      </c>
      <c r="R21" s="102">
        <v>0</v>
      </c>
      <c r="S21" s="103">
        <v>0</v>
      </c>
      <c r="T21" s="104">
        <v>0</v>
      </c>
      <c r="U21" s="127">
        <v>0</v>
      </c>
      <c r="V21" s="128"/>
      <c r="W21" s="122">
        <v>0</v>
      </c>
      <c r="X21" s="68">
        <f t="shared" si="3"/>
        <v>0</v>
      </c>
    </row>
    <row r="22" spans="1:24" ht="12.75">
      <c r="A22" s="10">
        <v>43340</v>
      </c>
      <c r="B22" s="65">
        <v>663</v>
      </c>
      <c r="C22" s="70">
        <v>1326.2</v>
      </c>
      <c r="D22" s="106">
        <v>1326.7</v>
      </c>
      <c r="E22" s="106">
        <f t="shared" si="0"/>
        <v>-0.5</v>
      </c>
      <c r="F22" s="78">
        <v>102.7</v>
      </c>
      <c r="G22" s="65">
        <v>1957.2</v>
      </c>
      <c r="H22" s="65">
        <v>100.5</v>
      </c>
      <c r="I22" s="78">
        <v>118.4</v>
      </c>
      <c r="J22" s="78">
        <v>14.7</v>
      </c>
      <c r="K22" s="78">
        <v>0</v>
      </c>
      <c r="L22" s="78">
        <v>0</v>
      </c>
      <c r="M22" s="65">
        <f t="shared" si="1"/>
        <v>45.60000000000049</v>
      </c>
      <c r="N22" s="65">
        <v>4328.3</v>
      </c>
      <c r="O22" s="65">
        <v>6500</v>
      </c>
      <c r="P22" s="3">
        <f t="shared" si="2"/>
        <v>0.6658923076923077</v>
      </c>
      <c r="Q22" s="2">
        <v>6674.1</v>
      </c>
      <c r="R22" s="102">
        <v>0</v>
      </c>
      <c r="S22" s="103">
        <v>0</v>
      </c>
      <c r="T22" s="104">
        <v>1627.7</v>
      </c>
      <c r="U22" s="127">
        <v>0</v>
      </c>
      <c r="V22" s="128"/>
      <c r="W22" s="122">
        <v>0</v>
      </c>
      <c r="X22" s="68">
        <f t="shared" si="3"/>
        <v>1627.7</v>
      </c>
    </row>
    <row r="23" spans="1:24" ht="12.75">
      <c r="A23" s="10">
        <v>43341</v>
      </c>
      <c r="B23" s="65">
        <v>2864.1</v>
      </c>
      <c r="C23" s="70">
        <v>541.1</v>
      </c>
      <c r="D23" s="106">
        <v>541.1</v>
      </c>
      <c r="E23" s="106">
        <f t="shared" si="0"/>
        <v>0</v>
      </c>
      <c r="F23" s="78">
        <v>34.1</v>
      </c>
      <c r="G23" s="65">
        <v>1743</v>
      </c>
      <c r="H23" s="65">
        <v>163.8</v>
      </c>
      <c r="I23" s="78">
        <v>53.5</v>
      </c>
      <c r="J23" s="78">
        <v>10.8</v>
      </c>
      <c r="K23" s="78">
        <v>0</v>
      </c>
      <c r="L23" s="78">
        <v>0</v>
      </c>
      <c r="M23" s="65">
        <f t="shared" si="1"/>
        <v>12.999999999999897</v>
      </c>
      <c r="N23" s="65">
        <v>5423.4</v>
      </c>
      <c r="O23" s="65">
        <v>8600</v>
      </c>
      <c r="P23" s="3">
        <f>N23/O23</f>
        <v>0.6306279069767441</v>
      </c>
      <c r="Q23" s="2">
        <v>6674.1</v>
      </c>
      <c r="R23" s="102">
        <v>0</v>
      </c>
      <c r="S23" s="103">
        <v>0</v>
      </c>
      <c r="T23" s="104">
        <v>21.4</v>
      </c>
      <c r="U23" s="127">
        <v>0</v>
      </c>
      <c r="V23" s="128"/>
      <c r="W23" s="122">
        <v>0</v>
      </c>
      <c r="X23" s="68">
        <f t="shared" si="3"/>
        <v>21.4</v>
      </c>
    </row>
    <row r="24" spans="1:24" ht="12.75">
      <c r="A24" s="10">
        <v>43342</v>
      </c>
      <c r="B24" s="65">
        <v>9606.5</v>
      </c>
      <c r="C24" s="70">
        <v>343.6</v>
      </c>
      <c r="D24" s="106">
        <v>343.6</v>
      </c>
      <c r="E24" s="106">
        <f t="shared" si="0"/>
        <v>0</v>
      </c>
      <c r="F24" s="78">
        <v>98.2</v>
      </c>
      <c r="G24" s="65">
        <v>3471.3</v>
      </c>
      <c r="H24" s="65">
        <v>288.1</v>
      </c>
      <c r="I24" s="78">
        <v>270.8</v>
      </c>
      <c r="J24" s="78">
        <v>0.5</v>
      </c>
      <c r="K24" s="78">
        <v>0</v>
      </c>
      <c r="L24" s="78">
        <v>0</v>
      </c>
      <c r="M24" s="65">
        <f t="shared" si="1"/>
        <v>10.499999999999602</v>
      </c>
      <c r="N24" s="65">
        <v>14089.5</v>
      </c>
      <c r="O24" s="65">
        <v>12500</v>
      </c>
      <c r="P24" s="3">
        <f t="shared" si="2"/>
        <v>1.12716</v>
      </c>
      <c r="Q24" s="2">
        <v>6674.1</v>
      </c>
      <c r="R24" s="102">
        <v>0</v>
      </c>
      <c r="S24" s="103">
        <v>0</v>
      </c>
      <c r="T24" s="104">
        <v>0</v>
      </c>
      <c r="U24" s="127">
        <v>0</v>
      </c>
      <c r="V24" s="128"/>
      <c r="W24" s="122">
        <v>0</v>
      </c>
      <c r="X24" s="68">
        <f t="shared" si="3"/>
        <v>0</v>
      </c>
    </row>
    <row r="25" spans="1:24" ht="13.5" thickBot="1">
      <c r="A25" s="10">
        <v>43343</v>
      </c>
      <c r="B25" s="65">
        <v>5730</v>
      </c>
      <c r="C25" s="74">
        <v>4.4</v>
      </c>
      <c r="D25" s="106">
        <v>4.4</v>
      </c>
      <c r="E25" s="106">
        <f t="shared" si="0"/>
        <v>0</v>
      </c>
      <c r="F25" s="78">
        <v>77.9</v>
      </c>
      <c r="G25" s="65">
        <v>157.4</v>
      </c>
      <c r="H25" s="65">
        <v>163.7</v>
      </c>
      <c r="I25" s="78">
        <v>69.1</v>
      </c>
      <c r="J25" s="78">
        <v>21.2</v>
      </c>
      <c r="K25" s="78">
        <v>0</v>
      </c>
      <c r="L25" s="78">
        <v>0</v>
      </c>
      <c r="M25" s="65">
        <f t="shared" si="1"/>
        <v>177.69999999999973</v>
      </c>
      <c r="N25" s="65">
        <v>6401.4</v>
      </c>
      <c r="O25" s="65">
        <v>3800</v>
      </c>
      <c r="P25" s="3">
        <f t="shared" si="2"/>
        <v>1.684578947368421</v>
      </c>
      <c r="Q25" s="2">
        <v>6674.1</v>
      </c>
      <c r="R25" s="98">
        <v>0</v>
      </c>
      <c r="S25" s="99">
        <v>0</v>
      </c>
      <c r="T25" s="100">
        <v>0</v>
      </c>
      <c r="U25" s="142">
        <v>0</v>
      </c>
      <c r="V25" s="143"/>
      <c r="W25" s="125">
        <v>0</v>
      </c>
      <c r="X25" s="68">
        <f t="shared" si="3"/>
        <v>0</v>
      </c>
    </row>
    <row r="26" spans="1:24" ht="13.5" thickBot="1">
      <c r="A26" s="83" t="s">
        <v>28</v>
      </c>
      <c r="B26" s="85">
        <f aca="true" t="shared" si="4" ref="B26:O26">SUM(B4:B25)</f>
        <v>82966.90000000001</v>
      </c>
      <c r="C26" s="85">
        <f t="shared" si="4"/>
        <v>5198.8</v>
      </c>
      <c r="D26" s="107">
        <f t="shared" si="4"/>
        <v>5199.320000000001</v>
      </c>
      <c r="E26" s="107">
        <f t="shared" si="4"/>
        <v>-0.5199999999999818</v>
      </c>
      <c r="F26" s="85">
        <f t="shared" si="4"/>
        <v>1432.4</v>
      </c>
      <c r="G26" s="85">
        <f t="shared" si="4"/>
        <v>15010.4</v>
      </c>
      <c r="H26" s="85">
        <f t="shared" si="4"/>
        <v>34248.200000000004</v>
      </c>
      <c r="I26" s="85">
        <f t="shared" si="4"/>
        <v>3062.3</v>
      </c>
      <c r="J26" s="85">
        <f t="shared" si="4"/>
        <v>377.7</v>
      </c>
      <c r="K26" s="85">
        <f t="shared" si="4"/>
        <v>619</v>
      </c>
      <c r="L26" s="85">
        <f t="shared" si="4"/>
        <v>2148.4</v>
      </c>
      <c r="M26" s="84">
        <f t="shared" si="4"/>
        <v>1765.2999999999995</v>
      </c>
      <c r="N26" s="84">
        <f t="shared" si="4"/>
        <v>146829.4</v>
      </c>
      <c r="O26" s="84">
        <f t="shared" si="4"/>
        <v>132000</v>
      </c>
      <c r="P26" s="86">
        <f>N26/O26</f>
        <v>1.1123439393939394</v>
      </c>
      <c r="Q26" s="2"/>
      <c r="R26" s="75">
        <f>SUM(R4:R25)</f>
        <v>209.6</v>
      </c>
      <c r="S26" s="75">
        <f>SUM(S4:S25)</f>
        <v>0</v>
      </c>
      <c r="T26" s="75">
        <f>SUM(T4:T25)</f>
        <v>1677.2</v>
      </c>
      <c r="U26" s="144">
        <f>SUM(U4:U25)</f>
        <v>1</v>
      </c>
      <c r="V26" s="145"/>
      <c r="W26" s="119">
        <f>SUM(W4:W25)</f>
        <v>0</v>
      </c>
      <c r="X26" s="111">
        <f>R26+S26+U26+T26+V26+W26</f>
        <v>1887.8</v>
      </c>
    </row>
    <row r="27" spans="1:17" ht="12.7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17" ht="17.25" customHeight="1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</row>
    <row r="29" spans="1:24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32" t="s">
        <v>33</v>
      </c>
      <c r="S29" s="132"/>
      <c r="T29" s="132"/>
      <c r="U29" s="132"/>
      <c r="V29" s="50"/>
      <c r="W29" s="50"/>
      <c r="X29" s="50"/>
    </row>
    <row r="30" spans="1:24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46" t="s">
        <v>29</v>
      </c>
      <c r="S30" s="146"/>
      <c r="T30" s="146"/>
      <c r="U30" s="146"/>
      <c r="V30" s="50"/>
      <c r="W30" s="50"/>
      <c r="X30" s="50"/>
    </row>
    <row r="31" spans="1:24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34">
        <v>43344</v>
      </c>
      <c r="S31" s="147">
        <f>2052.44/1000</f>
        <v>2.0524400000000003</v>
      </c>
      <c r="T31" s="147"/>
      <c r="U31" s="147"/>
      <c r="V31" s="57"/>
      <c r="W31" s="57"/>
      <c r="X31" s="57"/>
    </row>
    <row r="32" spans="1:24" ht="15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R32" s="135"/>
      <c r="S32" s="147"/>
      <c r="T32" s="147"/>
      <c r="U32" s="147"/>
      <c r="V32" s="57"/>
      <c r="W32" s="57"/>
      <c r="X32" s="57"/>
    </row>
    <row r="33" spans="1:24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33" t="s">
        <v>34</v>
      </c>
      <c r="T33" s="34" t="s">
        <v>39</v>
      </c>
      <c r="U33" s="48">
        <f>'[1]серпень'!$I$83</f>
        <v>0</v>
      </c>
      <c r="V33" s="54"/>
      <c r="W33" s="54"/>
      <c r="X33" s="55"/>
    </row>
    <row r="34" spans="1:24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29" t="s">
        <v>45</v>
      </c>
      <c r="T34" s="130"/>
      <c r="U34" s="35">
        <f>'[1]серпень'!$I$82</f>
        <v>0</v>
      </c>
      <c r="V34" s="56"/>
      <c r="W34" s="56"/>
      <c r="X34" s="55"/>
    </row>
    <row r="35" spans="1:24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S35" s="131" t="s">
        <v>40</v>
      </c>
      <c r="T35" s="131"/>
      <c r="U35" s="48">
        <f>'[1]серпень'!$I$81</f>
        <v>0</v>
      </c>
      <c r="V35" s="54"/>
      <c r="W35" s="54"/>
      <c r="X35" s="55"/>
    </row>
    <row r="36" spans="1:24" ht="12.75" hidden="1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  <c r="U36" s="56"/>
      <c r="V36" s="56"/>
      <c r="W36" s="56"/>
      <c r="X36" s="55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17" ht="12.7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</row>
    <row r="39" spans="1:24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32" t="s">
        <v>30</v>
      </c>
      <c r="S39" s="132"/>
      <c r="T39" s="132"/>
      <c r="U39" s="132"/>
      <c r="V39" s="52"/>
      <c r="W39" s="52"/>
      <c r="X39" s="52"/>
    </row>
    <row r="40" spans="1:24" ht="15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33" t="s">
        <v>31</v>
      </c>
      <c r="S40" s="133"/>
      <c r="T40" s="133"/>
      <c r="U40" s="133"/>
      <c r="V40" s="53"/>
      <c r="W40" s="53"/>
      <c r="X40" s="53"/>
    </row>
    <row r="41" spans="1:24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34">
        <v>43344</v>
      </c>
      <c r="S41" s="136">
        <v>0</v>
      </c>
      <c r="T41" s="137"/>
      <c r="U41" s="138"/>
      <c r="V41" s="51"/>
      <c r="W41" s="51"/>
      <c r="X41" s="51"/>
    </row>
    <row r="42" spans="1:24" ht="12.75" customHeight="1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  <c r="R42" s="135"/>
      <c r="S42" s="139"/>
      <c r="T42" s="140"/>
      <c r="U42" s="141"/>
      <c r="V42" s="51"/>
      <c r="W42" s="51"/>
      <c r="X42" s="5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B47" s="9"/>
      <c r="C47" s="9"/>
      <c r="D47" s="9"/>
      <c r="E47" s="9"/>
      <c r="F47" s="1"/>
      <c r="G47" s="1"/>
      <c r="H47" s="1"/>
      <c r="I47" s="1"/>
      <c r="J47" s="1"/>
      <c r="K47" s="1"/>
      <c r="L47" s="1"/>
      <c r="M47" s="9"/>
      <c r="N47" s="9"/>
      <c r="O47" s="9"/>
      <c r="P47" s="1"/>
      <c r="Q47" s="1"/>
    </row>
    <row r="48" spans="1:17" ht="12.75">
      <c r="A48" s="1"/>
      <c r="Q48" s="1"/>
    </row>
  </sheetData>
  <sheetProtection/>
  <mergeCells count="38">
    <mergeCell ref="R41:R42"/>
    <mergeCell ref="S41:U42"/>
    <mergeCell ref="R31:R32"/>
    <mergeCell ref="S31:U32"/>
    <mergeCell ref="S34:T34"/>
    <mergeCell ref="S35:T35"/>
    <mergeCell ref="R39:U39"/>
    <mergeCell ref="R40:U40"/>
    <mergeCell ref="U23:V23"/>
    <mergeCell ref="U24:V24"/>
    <mergeCell ref="U25:V25"/>
    <mergeCell ref="U26:V26"/>
    <mergeCell ref="R29:U29"/>
    <mergeCell ref="R30:U30"/>
    <mergeCell ref="U17:V17"/>
    <mergeCell ref="U18:V18"/>
    <mergeCell ref="U19:V19"/>
    <mergeCell ref="U20:V20"/>
    <mergeCell ref="U21:V21"/>
    <mergeCell ref="U22:V22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X1"/>
    <mergeCell ref="A2:P2"/>
    <mergeCell ref="R2:X2"/>
    <mergeCell ref="U3:V3"/>
    <mergeCell ref="U4:V4"/>
  </mergeCells>
  <printOptions/>
  <pageMargins left="0.7" right="0.7" top="0.75" bottom="0.75" header="0.3" footer="0.3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X46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35" sqref="S35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10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2.375" style="0" customWidth="1"/>
    <col min="24" max="24" width="13.00390625" style="0" customWidth="1"/>
  </cols>
  <sheetData>
    <row r="1" spans="1:24" ht="27" customHeight="1">
      <c r="A1" s="150" t="s">
        <v>111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2"/>
      <c r="Q1" s="1"/>
      <c r="R1" s="153" t="s">
        <v>113</v>
      </c>
      <c r="S1" s="154"/>
      <c r="T1" s="154"/>
      <c r="U1" s="154"/>
      <c r="V1" s="154"/>
      <c r="W1" s="154"/>
      <c r="X1" s="155"/>
    </row>
    <row r="2" spans="1:24" ht="15" thickBot="1">
      <c r="A2" s="156" t="s">
        <v>114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8"/>
      <c r="Q2" s="1"/>
      <c r="R2" s="159" t="s">
        <v>115</v>
      </c>
      <c r="S2" s="160"/>
      <c r="T2" s="160"/>
      <c r="U2" s="160"/>
      <c r="V2" s="160"/>
      <c r="W2" s="160"/>
      <c r="X2" s="161"/>
    </row>
    <row r="3" spans="1:24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112</v>
      </c>
      <c r="O3" s="62" t="s">
        <v>76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62" t="s">
        <v>47</v>
      </c>
      <c r="V3" s="163"/>
      <c r="W3" s="120" t="s">
        <v>103</v>
      </c>
      <c r="X3" s="93" t="s">
        <v>27</v>
      </c>
    </row>
    <row r="4" spans="1:24" ht="12.75">
      <c r="A4" s="10">
        <v>43346</v>
      </c>
      <c r="B4" s="65">
        <v>1116.8</v>
      </c>
      <c r="C4" s="79">
        <v>11.1</v>
      </c>
      <c r="D4" s="106">
        <v>11.1</v>
      </c>
      <c r="E4" s="106">
        <f aca="true" t="shared" si="0" ref="E4:E23">C4-D4</f>
        <v>0</v>
      </c>
      <c r="F4" s="65">
        <v>37.4</v>
      </c>
      <c r="G4" s="65">
        <v>138.1</v>
      </c>
      <c r="H4" s="67">
        <v>475</v>
      </c>
      <c r="I4" s="65">
        <v>82.8</v>
      </c>
      <c r="J4" s="78">
        <v>88.4</v>
      </c>
      <c r="K4" s="78">
        <v>0</v>
      </c>
      <c r="L4" s="65">
        <v>157.8</v>
      </c>
      <c r="M4" s="65">
        <f aca="true" t="shared" si="1" ref="M4:M23">N4-B4-C4-F4-G4-H4-I4-J4-K4-L4</f>
        <v>46.20000000000002</v>
      </c>
      <c r="N4" s="65">
        <v>2153.6</v>
      </c>
      <c r="O4" s="65">
        <v>2200</v>
      </c>
      <c r="P4" s="3">
        <f aca="true" t="shared" si="2" ref="P4:P23">N4/O4</f>
        <v>0.9789090909090908</v>
      </c>
      <c r="Q4" s="2">
        <f>AVERAGE(N4:N23)</f>
        <v>6767.704</v>
      </c>
      <c r="R4" s="94">
        <v>0</v>
      </c>
      <c r="S4" s="95">
        <v>0</v>
      </c>
      <c r="T4" s="96">
        <v>0</v>
      </c>
      <c r="U4" s="164">
        <v>0</v>
      </c>
      <c r="V4" s="165"/>
      <c r="W4" s="121">
        <v>0</v>
      </c>
      <c r="X4" s="97">
        <f>R4+S4+U4+T4+V4+W4</f>
        <v>0</v>
      </c>
    </row>
    <row r="5" spans="1:24" ht="12.75">
      <c r="A5" s="10">
        <v>43347</v>
      </c>
      <c r="B5" s="65">
        <v>1781.6</v>
      </c>
      <c r="C5" s="79">
        <v>13.5</v>
      </c>
      <c r="D5" s="106">
        <v>13.5</v>
      </c>
      <c r="E5" s="106">
        <f t="shared" si="0"/>
        <v>0</v>
      </c>
      <c r="F5" s="65">
        <v>28.2</v>
      </c>
      <c r="G5" s="65">
        <v>148.3</v>
      </c>
      <c r="H5" s="65">
        <v>359</v>
      </c>
      <c r="I5" s="78">
        <v>72.8</v>
      </c>
      <c r="J5" s="78">
        <v>50.6</v>
      </c>
      <c r="K5" s="78">
        <v>0</v>
      </c>
      <c r="L5" s="65">
        <v>0</v>
      </c>
      <c r="M5" s="65">
        <f t="shared" si="1"/>
        <v>-430.7999999999999</v>
      </c>
      <c r="N5" s="65">
        <v>2023.2</v>
      </c>
      <c r="O5" s="65">
        <v>2600</v>
      </c>
      <c r="P5" s="3">
        <f t="shared" si="2"/>
        <v>0.7781538461538462</v>
      </c>
      <c r="Q5" s="2">
        <v>6767.7</v>
      </c>
      <c r="R5" s="69">
        <v>0</v>
      </c>
      <c r="S5" s="65">
        <v>0</v>
      </c>
      <c r="T5" s="70">
        <v>0</v>
      </c>
      <c r="U5" s="127">
        <v>0</v>
      </c>
      <c r="V5" s="128"/>
      <c r="W5" s="122">
        <v>0</v>
      </c>
      <c r="X5" s="68">
        <f>R5+S5+U5+T5+V5+W5</f>
        <v>0</v>
      </c>
    </row>
    <row r="6" spans="1:24" ht="12.75">
      <c r="A6" s="10">
        <v>43348</v>
      </c>
      <c r="B6" s="65">
        <v>3958.9</v>
      </c>
      <c r="C6" s="79">
        <v>8.9</v>
      </c>
      <c r="D6" s="106">
        <v>8.9</v>
      </c>
      <c r="E6" s="106">
        <f t="shared" si="0"/>
        <v>0</v>
      </c>
      <c r="F6" s="72">
        <v>45.95</v>
      </c>
      <c r="G6" s="65">
        <v>227.3</v>
      </c>
      <c r="H6" s="80">
        <v>390.3</v>
      </c>
      <c r="I6" s="78">
        <v>69.9</v>
      </c>
      <c r="J6" s="78">
        <v>3</v>
      </c>
      <c r="K6" s="78">
        <v>616.1</v>
      </c>
      <c r="L6" s="78">
        <v>0</v>
      </c>
      <c r="M6" s="65">
        <f t="shared" si="1"/>
        <v>57.950000000000045</v>
      </c>
      <c r="N6" s="65">
        <v>5378.3</v>
      </c>
      <c r="O6" s="65">
        <v>4800</v>
      </c>
      <c r="P6" s="3">
        <f t="shared" si="2"/>
        <v>1.1204791666666667</v>
      </c>
      <c r="Q6" s="2">
        <v>6767.7</v>
      </c>
      <c r="R6" s="69">
        <v>10.8</v>
      </c>
      <c r="S6" s="65">
        <v>0</v>
      </c>
      <c r="T6" s="70">
        <v>4173.1</v>
      </c>
      <c r="U6" s="127">
        <v>0</v>
      </c>
      <c r="V6" s="128"/>
      <c r="W6" s="122">
        <v>0</v>
      </c>
      <c r="X6" s="68">
        <f aca="true" t="shared" si="3" ref="X6:X23">R6+S6+U6+T6+V6+W6</f>
        <v>4183.900000000001</v>
      </c>
    </row>
    <row r="7" spans="1:24" ht="12.75">
      <c r="A7" s="10">
        <v>43349</v>
      </c>
      <c r="B7" s="77">
        <v>5245.7</v>
      </c>
      <c r="C7" s="79">
        <v>14.9</v>
      </c>
      <c r="D7" s="106">
        <v>14.9</v>
      </c>
      <c r="E7" s="106">
        <f t="shared" si="0"/>
        <v>0</v>
      </c>
      <c r="F7" s="65">
        <v>61.1</v>
      </c>
      <c r="G7" s="65">
        <v>244.7</v>
      </c>
      <c r="H7" s="79">
        <v>336.3</v>
      </c>
      <c r="I7" s="78">
        <v>66</v>
      </c>
      <c r="J7" s="78">
        <v>73.7</v>
      </c>
      <c r="K7" s="78">
        <v>0</v>
      </c>
      <c r="L7" s="78">
        <v>0</v>
      </c>
      <c r="M7" s="65">
        <f t="shared" si="1"/>
        <v>8.140000000000143</v>
      </c>
      <c r="N7" s="65">
        <v>6050.54</v>
      </c>
      <c r="O7" s="65">
        <v>6500</v>
      </c>
      <c r="P7" s="3">
        <f t="shared" si="2"/>
        <v>0.9308523076923076</v>
      </c>
      <c r="Q7" s="2">
        <v>6767.7</v>
      </c>
      <c r="R7" s="71">
        <v>0</v>
      </c>
      <c r="S7" s="72">
        <v>0</v>
      </c>
      <c r="T7" s="73">
        <v>0</v>
      </c>
      <c r="U7" s="148">
        <v>0</v>
      </c>
      <c r="V7" s="149"/>
      <c r="W7" s="123">
        <v>0</v>
      </c>
      <c r="X7" s="68">
        <f t="shared" si="3"/>
        <v>0</v>
      </c>
    </row>
    <row r="8" spans="1:24" ht="12.75">
      <c r="A8" s="10">
        <v>43350</v>
      </c>
      <c r="B8" s="65">
        <v>10883.5</v>
      </c>
      <c r="C8" s="70">
        <v>21.7</v>
      </c>
      <c r="D8" s="106">
        <v>21.7</v>
      </c>
      <c r="E8" s="106">
        <f t="shared" si="0"/>
        <v>0</v>
      </c>
      <c r="F8" s="78">
        <v>36</v>
      </c>
      <c r="G8" s="78">
        <v>98.6</v>
      </c>
      <c r="H8" s="65">
        <v>663.4</v>
      </c>
      <c r="I8" s="78">
        <v>91</v>
      </c>
      <c r="J8" s="78">
        <v>56.5</v>
      </c>
      <c r="K8" s="78">
        <v>0</v>
      </c>
      <c r="L8" s="78">
        <v>0</v>
      </c>
      <c r="M8" s="65">
        <f t="shared" si="1"/>
        <v>7.949999999999591</v>
      </c>
      <c r="N8" s="65">
        <v>11858.65</v>
      </c>
      <c r="O8" s="65">
        <v>12000</v>
      </c>
      <c r="P8" s="3">
        <f t="shared" si="2"/>
        <v>0.9882208333333333</v>
      </c>
      <c r="Q8" s="2">
        <v>6767.7</v>
      </c>
      <c r="R8" s="112">
        <v>0</v>
      </c>
      <c r="S8" s="113">
        <v>0</v>
      </c>
      <c r="T8" s="104">
        <v>25.1</v>
      </c>
      <c r="U8" s="166">
        <v>2</v>
      </c>
      <c r="V8" s="167"/>
      <c r="W8" s="124">
        <v>0</v>
      </c>
      <c r="X8" s="68">
        <f t="shared" si="3"/>
        <v>27.1</v>
      </c>
    </row>
    <row r="9" spans="1:24" ht="12.75">
      <c r="A9" s="10">
        <v>43353</v>
      </c>
      <c r="B9" s="65">
        <v>980.3</v>
      </c>
      <c r="C9" s="70">
        <v>14.9</v>
      </c>
      <c r="D9" s="106">
        <v>14.9</v>
      </c>
      <c r="E9" s="106">
        <f t="shared" si="0"/>
        <v>0</v>
      </c>
      <c r="F9" s="78">
        <v>54.4</v>
      </c>
      <c r="G9" s="82">
        <v>212.5</v>
      </c>
      <c r="H9" s="65">
        <v>407.8</v>
      </c>
      <c r="I9" s="78">
        <v>81</v>
      </c>
      <c r="J9" s="78">
        <v>63.2</v>
      </c>
      <c r="K9" s="78">
        <v>0</v>
      </c>
      <c r="L9" s="78">
        <v>0</v>
      </c>
      <c r="M9" s="65">
        <f t="shared" si="1"/>
        <v>-1.0499999999999687</v>
      </c>
      <c r="N9" s="65">
        <v>1813.05</v>
      </c>
      <c r="O9" s="65">
        <v>3500</v>
      </c>
      <c r="P9" s="3">
        <f t="shared" si="2"/>
        <v>0.5180142857142856</v>
      </c>
      <c r="Q9" s="2">
        <v>6767.7</v>
      </c>
      <c r="R9" s="115">
        <v>0</v>
      </c>
      <c r="S9" s="72">
        <v>0</v>
      </c>
      <c r="T9" s="65">
        <v>0</v>
      </c>
      <c r="U9" s="168">
        <v>0</v>
      </c>
      <c r="V9" s="168"/>
      <c r="W9" s="118">
        <v>0</v>
      </c>
      <c r="X9" s="68">
        <f t="shared" si="3"/>
        <v>0</v>
      </c>
    </row>
    <row r="10" spans="1:24" ht="12.75">
      <c r="A10" s="10">
        <v>43354</v>
      </c>
      <c r="B10" s="65">
        <v>810.7</v>
      </c>
      <c r="C10" s="70">
        <v>39.4</v>
      </c>
      <c r="D10" s="106">
        <v>39.4</v>
      </c>
      <c r="E10" s="106">
        <f t="shared" si="0"/>
        <v>0</v>
      </c>
      <c r="F10" s="78">
        <v>39.3</v>
      </c>
      <c r="G10" s="78">
        <v>282.1</v>
      </c>
      <c r="H10" s="65">
        <v>493.2</v>
      </c>
      <c r="I10" s="78">
        <v>97.5</v>
      </c>
      <c r="J10" s="78">
        <v>2.5</v>
      </c>
      <c r="K10" s="78">
        <v>0</v>
      </c>
      <c r="L10" s="78">
        <v>0</v>
      </c>
      <c r="M10" s="65">
        <f t="shared" si="1"/>
        <v>-167.7</v>
      </c>
      <c r="N10" s="65">
        <v>1597</v>
      </c>
      <c r="O10" s="72">
        <v>2900</v>
      </c>
      <c r="P10" s="3">
        <f t="shared" si="2"/>
        <v>0.5506896551724138</v>
      </c>
      <c r="Q10" s="2">
        <v>6767.7</v>
      </c>
      <c r="R10" s="71">
        <v>0</v>
      </c>
      <c r="S10" s="72">
        <v>0</v>
      </c>
      <c r="T10" s="70">
        <v>25</v>
      </c>
      <c r="U10" s="127">
        <v>0</v>
      </c>
      <c r="V10" s="128"/>
      <c r="W10" s="122">
        <v>0</v>
      </c>
      <c r="X10" s="68">
        <f t="shared" si="3"/>
        <v>25</v>
      </c>
    </row>
    <row r="11" spans="1:24" ht="12.75">
      <c r="A11" s="10">
        <v>43355</v>
      </c>
      <c r="B11" s="65">
        <v>1042.9</v>
      </c>
      <c r="C11" s="70">
        <v>12</v>
      </c>
      <c r="D11" s="106">
        <v>12</v>
      </c>
      <c r="E11" s="106">
        <f t="shared" si="0"/>
        <v>0</v>
      </c>
      <c r="F11" s="78">
        <v>29.7</v>
      </c>
      <c r="G11" s="78">
        <v>194.9</v>
      </c>
      <c r="H11" s="65">
        <v>237.2</v>
      </c>
      <c r="I11" s="78">
        <v>66.2</v>
      </c>
      <c r="J11" s="78">
        <v>29.6</v>
      </c>
      <c r="K11" s="78">
        <v>0</v>
      </c>
      <c r="L11" s="78">
        <v>0</v>
      </c>
      <c r="M11" s="65">
        <f t="shared" si="1"/>
        <v>17.83999999999981</v>
      </c>
      <c r="N11" s="65">
        <v>1630.34</v>
      </c>
      <c r="O11" s="65">
        <v>2660</v>
      </c>
      <c r="P11" s="3">
        <f t="shared" si="2"/>
        <v>0.6129097744360902</v>
      </c>
      <c r="Q11" s="2">
        <v>6767.7</v>
      </c>
      <c r="R11" s="69">
        <v>0</v>
      </c>
      <c r="S11" s="65">
        <v>0</v>
      </c>
      <c r="T11" s="70">
        <v>1.9</v>
      </c>
      <c r="U11" s="127">
        <v>0</v>
      </c>
      <c r="V11" s="128"/>
      <c r="W11" s="122">
        <v>0</v>
      </c>
      <c r="X11" s="68">
        <f t="shared" si="3"/>
        <v>1.9</v>
      </c>
    </row>
    <row r="12" spans="1:24" ht="12.75">
      <c r="A12" s="10">
        <v>43356</v>
      </c>
      <c r="B12" s="77">
        <v>1920.7</v>
      </c>
      <c r="C12" s="70">
        <v>111.2</v>
      </c>
      <c r="D12" s="106">
        <v>111.2</v>
      </c>
      <c r="E12" s="106">
        <f t="shared" si="0"/>
        <v>0</v>
      </c>
      <c r="F12" s="78">
        <v>63.2</v>
      </c>
      <c r="G12" s="78">
        <v>422.1</v>
      </c>
      <c r="H12" s="65">
        <v>367.6</v>
      </c>
      <c r="I12" s="78">
        <v>78.2</v>
      </c>
      <c r="J12" s="78">
        <v>0</v>
      </c>
      <c r="K12" s="78">
        <v>0</v>
      </c>
      <c r="L12" s="78">
        <v>0</v>
      </c>
      <c r="M12" s="65">
        <f t="shared" si="1"/>
        <v>7.999999999999815</v>
      </c>
      <c r="N12" s="65">
        <v>2971</v>
      </c>
      <c r="O12" s="65">
        <v>5800</v>
      </c>
      <c r="P12" s="3">
        <f t="shared" si="2"/>
        <v>0.5122413793103449</v>
      </c>
      <c r="Q12" s="2">
        <v>6767.7</v>
      </c>
      <c r="R12" s="69">
        <v>0</v>
      </c>
      <c r="S12" s="65">
        <v>0</v>
      </c>
      <c r="T12" s="70">
        <v>3.9</v>
      </c>
      <c r="U12" s="127">
        <v>0</v>
      </c>
      <c r="V12" s="128"/>
      <c r="W12" s="122">
        <v>0</v>
      </c>
      <c r="X12" s="68">
        <f t="shared" si="3"/>
        <v>3.9</v>
      </c>
    </row>
    <row r="13" spans="1:24" ht="12.75">
      <c r="A13" s="10">
        <v>43357</v>
      </c>
      <c r="B13" s="65">
        <v>11974.3</v>
      </c>
      <c r="C13" s="70">
        <v>19</v>
      </c>
      <c r="D13" s="106">
        <v>19</v>
      </c>
      <c r="E13" s="106">
        <f t="shared" si="0"/>
        <v>0</v>
      </c>
      <c r="F13" s="78">
        <v>44</v>
      </c>
      <c r="G13" s="78">
        <v>212.3</v>
      </c>
      <c r="H13" s="65">
        <v>512.4</v>
      </c>
      <c r="I13" s="78">
        <v>79</v>
      </c>
      <c r="J13" s="78">
        <v>14.8</v>
      </c>
      <c r="K13" s="78">
        <v>0</v>
      </c>
      <c r="L13" s="78">
        <v>0</v>
      </c>
      <c r="M13" s="65">
        <f t="shared" si="1"/>
        <v>64.00000000000007</v>
      </c>
      <c r="N13" s="65">
        <v>12919.8</v>
      </c>
      <c r="O13" s="65">
        <v>12600</v>
      </c>
      <c r="P13" s="3">
        <f t="shared" si="2"/>
        <v>1.0253809523809523</v>
      </c>
      <c r="Q13" s="2">
        <v>6767.7</v>
      </c>
      <c r="R13" s="69">
        <v>0</v>
      </c>
      <c r="S13" s="65">
        <v>0</v>
      </c>
      <c r="T13" s="70">
        <v>0</v>
      </c>
      <c r="U13" s="127">
        <v>1</v>
      </c>
      <c r="V13" s="128"/>
      <c r="W13" s="122">
        <v>0</v>
      </c>
      <c r="X13" s="68">
        <f t="shared" si="3"/>
        <v>1</v>
      </c>
    </row>
    <row r="14" spans="1:24" ht="12.75">
      <c r="A14" s="10">
        <v>43360</v>
      </c>
      <c r="B14" s="65">
        <v>2034.6</v>
      </c>
      <c r="C14" s="70">
        <v>54</v>
      </c>
      <c r="D14" s="106">
        <v>54</v>
      </c>
      <c r="E14" s="106">
        <f t="shared" si="0"/>
        <v>0</v>
      </c>
      <c r="F14" s="78">
        <v>57.5</v>
      </c>
      <c r="G14" s="78">
        <v>583.3</v>
      </c>
      <c r="H14" s="65">
        <v>738.1</v>
      </c>
      <c r="I14" s="78">
        <v>81.3</v>
      </c>
      <c r="J14" s="78">
        <v>5.2</v>
      </c>
      <c r="K14" s="78">
        <v>0</v>
      </c>
      <c r="L14" s="78">
        <v>0</v>
      </c>
      <c r="M14" s="65">
        <f t="shared" si="1"/>
        <v>45.69999999999993</v>
      </c>
      <c r="N14" s="65">
        <v>3599.7</v>
      </c>
      <c r="O14" s="65">
        <v>4200</v>
      </c>
      <c r="P14" s="3">
        <f t="shared" si="2"/>
        <v>0.8570714285714285</v>
      </c>
      <c r="Q14" s="2">
        <v>6767.7</v>
      </c>
      <c r="R14" s="69">
        <v>0</v>
      </c>
      <c r="S14" s="65">
        <v>0</v>
      </c>
      <c r="T14" s="74">
        <v>0</v>
      </c>
      <c r="U14" s="127">
        <v>0</v>
      </c>
      <c r="V14" s="128"/>
      <c r="W14" s="122">
        <v>0</v>
      </c>
      <c r="X14" s="68">
        <f t="shared" si="3"/>
        <v>0</v>
      </c>
    </row>
    <row r="15" spans="1:24" ht="12.75">
      <c r="A15" s="10">
        <v>43361</v>
      </c>
      <c r="B15" s="65">
        <v>1190.5</v>
      </c>
      <c r="C15" s="66">
        <v>73.9</v>
      </c>
      <c r="D15" s="106">
        <v>73.9</v>
      </c>
      <c r="E15" s="106">
        <f t="shared" si="0"/>
        <v>0</v>
      </c>
      <c r="F15" s="81">
        <v>21.9</v>
      </c>
      <c r="G15" s="81">
        <v>303.1</v>
      </c>
      <c r="H15" s="82">
        <v>727.3</v>
      </c>
      <c r="I15" s="81">
        <v>95.1</v>
      </c>
      <c r="J15" s="81">
        <v>12.1</v>
      </c>
      <c r="K15" s="81">
        <v>0</v>
      </c>
      <c r="L15" s="81">
        <v>0</v>
      </c>
      <c r="M15" s="65">
        <f t="shared" si="1"/>
        <v>46.90000000000003</v>
      </c>
      <c r="N15" s="65">
        <v>2470.8</v>
      </c>
      <c r="O15" s="72">
        <v>5000</v>
      </c>
      <c r="P15" s="3">
        <f>N15/O15</f>
        <v>0.49416000000000004</v>
      </c>
      <c r="Q15" s="2">
        <v>6767.7</v>
      </c>
      <c r="R15" s="69">
        <v>0</v>
      </c>
      <c r="S15" s="65">
        <v>0</v>
      </c>
      <c r="T15" s="74">
        <v>0</v>
      </c>
      <c r="U15" s="127">
        <v>2</v>
      </c>
      <c r="V15" s="128"/>
      <c r="W15" s="122">
        <v>0</v>
      </c>
      <c r="X15" s="68">
        <f t="shared" si="3"/>
        <v>2</v>
      </c>
    </row>
    <row r="16" spans="1:24" ht="12.75">
      <c r="A16" s="10">
        <v>43362</v>
      </c>
      <c r="B16" s="65">
        <v>2046.4</v>
      </c>
      <c r="C16" s="70">
        <v>156.9</v>
      </c>
      <c r="D16" s="106">
        <v>156.9</v>
      </c>
      <c r="E16" s="106">
        <f t="shared" si="0"/>
        <v>0</v>
      </c>
      <c r="F16" s="78">
        <v>21.4</v>
      </c>
      <c r="G16" s="78">
        <v>392.7</v>
      </c>
      <c r="H16" s="65">
        <v>739.9</v>
      </c>
      <c r="I16" s="78">
        <v>25.9</v>
      </c>
      <c r="J16" s="78">
        <v>1.95</v>
      </c>
      <c r="K16" s="78">
        <v>0</v>
      </c>
      <c r="L16" s="78">
        <v>0</v>
      </c>
      <c r="M16" s="65">
        <f t="shared" si="1"/>
        <v>14.449999999999616</v>
      </c>
      <c r="N16" s="65">
        <v>3399.6</v>
      </c>
      <c r="O16" s="72">
        <v>5900</v>
      </c>
      <c r="P16" s="3">
        <f t="shared" si="2"/>
        <v>0.5762033898305085</v>
      </c>
      <c r="Q16" s="2">
        <v>6767.7</v>
      </c>
      <c r="R16" s="69">
        <v>0</v>
      </c>
      <c r="S16" s="65">
        <v>0</v>
      </c>
      <c r="T16" s="74">
        <v>0</v>
      </c>
      <c r="U16" s="127">
        <v>0</v>
      </c>
      <c r="V16" s="128"/>
      <c r="W16" s="122">
        <v>0</v>
      </c>
      <c r="X16" s="68">
        <f t="shared" si="3"/>
        <v>0</v>
      </c>
    </row>
    <row r="17" spans="1:24" ht="12.75">
      <c r="A17" s="10">
        <v>43363</v>
      </c>
      <c r="B17" s="65">
        <v>4950.1</v>
      </c>
      <c r="C17" s="70">
        <v>40.9</v>
      </c>
      <c r="D17" s="106">
        <v>40.9</v>
      </c>
      <c r="E17" s="106">
        <f t="shared" si="0"/>
        <v>0</v>
      </c>
      <c r="F17" s="78">
        <v>38.2</v>
      </c>
      <c r="G17" s="78">
        <v>529.3</v>
      </c>
      <c r="H17" s="65">
        <v>1298.9</v>
      </c>
      <c r="I17" s="78">
        <v>103.7</v>
      </c>
      <c r="J17" s="78">
        <v>0.9</v>
      </c>
      <c r="K17" s="78">
        <v>0</v>
      </c>
      <c r="L17" s="78">
        <v>0</v>
      </c>
      <c r="M17" s="65">
        <f t="shared" si="1"/>
        <v>20.69999999999927</v>
      </c>
      <c r="N17" s="65">
        <v>6982.7</v>
      </c>
      <c r="O17" s="65">
        <v>7600</v>
      </c>
      <c r="P17" s="3">
        <f t="shared" si="2"/>
        <v>0.9187763157894736</v>
      </c>
      <c r="Q17" s="2">
        <v>6767.7</v>
      </c>
      <c r="R17" s="69">
        <v>0</v>
      </c>
      <c r="S17" s="65">
        <v>0</v>
      </c>
      <c r="T17" s="74">
        <v>0</v>
      </c>
      <c r="U17" s="127">
        <v>0</v>
      </c>
      <c r="V17" s="128"/>
      <c r="W17" s="122">
        <v>0</v>
      </c>
      <c r="X17" s="68">
        <f t="shared" si="3"/>
        <v>0</v>
      </c>
    </row>
    <row r="18" spans="1:24" ht="12.75">
      <c r="A18" s="10">
        <v>43364</v>
      </c>
      <c r="B18" s="65">
        <v>7187.9</v>
      </c>
      <c r="C18" s="70">
        <v>24.8</v>
      </c>
      <c r="D18" s="106">
        <v>24.8</v>
      </c>
      <c r="E18" s="106">
        <f t="shared" si="0"/>
        <v>0</v>
      </c>
      <c r="F18" s="78">
        <v>111.3</v>
      </c>
      <c r="G18" s="78">
        <v>1136.1</v>
      </c>
      <c r="H18" s="65">
        <v>356.4</v>
      </c>
      <c r="I18" s="78">
        <v>76.4</v>
      </c>
      <c r="J18" s="78">
        <v>8.4</v>
      </c>
      <c r="K18" s="78">
        <v>0</v>
      </c>
      <c r="L18" s="78">
        <v>0</v>
      </c>
      <c r="M18" s="65">
        <f>N18-B18-C18-F18-G18-H18-I18-J18-K18-L18</f>
        <v>21.1000000000002</v>
      </c>
      <c r="N18" s="65">
        <v>8922.4</v>
      </c>
      <c r="O18" s="65">
        <v>10500</v>
      </c>
      <c r="P18" s="3">
        <f>N18/O18</f>
        <v>0.8497523809523809</v>
      </c>
      <c r="Q18" s="2">
        <v>6767.7</v>
      </c>
      <c r="R18" s="69">
        <v>0</v>
      </c>
      <c r="S18" s="65">
        <v>0</v>
      </c>
      <c r="T18" s="70">
        <v>0</v>
      </c>
      <c r="U18" s="127">
        <v>0</v>
      </c>
      <c r="V18" s="128"/>
      <c r="W18" s="122">
        <v>0</v>
      </c>
      <c r="X18" s="68">
        <f t="shared" si="3"/>
        <v>0</v>
      </c>
    </row>
    <row r="19" spans="1:24" ht="12.75">
      <c r="A19" s="10">
        <v>43367</v>
      </c>
      <c r="B19" s="65">
        <v>724.4</v>
      </c>
      <c r="C19" s="70">
        <v>414.4</v>
      </c>
      <c r="D19" s="106">
        <v>414.4</v>
      </c>
      <c r="E19" s="106">
        <f t="shared" si="0"/>
        <v>0</v>
      </c>
      <c r="F19" s="78">
        <v>100.2</v>
      </c>
      <c r="G19" s="78">
        <v>706</v>
      </c>
      <c r="H19" s="65">
        <v>168.5</v>
      </c>
      <c r="I19" s="78">
        <v>86.7</v>
      </c>
      <c r="J19" s="78">
        <v>2.5</v>
      </c>
      <c r="K19" s="78">
        <v>0</v>
      </c>
      <c r="L19" s="78">
        <v>0</v>
      </c>
      <c r="M19" s="65">
        <f>N19-B19-C19-F19-G19-H19-I19-J19-K19-L19</f>
        <v>35.19999999999986</v>
      </c>
      <c r="N19" s="65">
        <v>2237.9</v>
      </c>
      <c r="O19" s="65">
        <v>3800</v>
      </c>
      <c r="P19" s="3">
        <f t="shared" si="2"/>
        <v>0.588921052631579</v>
      </c>
      <c r="Q19" s="2">
        <v>6767.7</v>
      </c>
      <c r="R19" s="69">
        <v>0</v>
      </c>
      <c r="S19" s="65">
        <v>0</v>
      </c>
      <c r="T19" s="70">
        <v>0</v>
      </c>
      <c r="U19" s="127">
        <v>0</v>
      </c>
      <c r="V19" s="128"/>
      <c r="W19" s="122">
        <v>0</v>
      </c>
      <c r="X19" s="68">
        <f t="shared" si="3"/>
        <v>0</v>
      </c>
    </row>
    <row r="20" spans="1:24" ht="12.75">
      <c r="A20" s="10">
        <v>43368</v>
      </c>
      <c r="B20" s="65">
        <v>621.7</v>
      </c>
      <c r="C20" s="70">
        <v>352.7</v>
      </c>
      <c r="D20" s="106">
        <v>352.7</v>
      </c>
      <c r="E20" s="106">
        <f t="shared" si="0"/>
        <v>0</v>
      </c>
      <c r="F20" s="78">
        <v>62.6</v>
      </c>
      <c r="G20" s="65">
        <v>1213.5</v>
      </c>
      <c r="H20" s="65">
        <v>211.6</v>
      </c>
      <c r="I20" s="78">
        <v>66.3</v>
      </c>
      <c r="J20" s="78">
        <v>9.3</v>
      </c>
      <c r="K20" s="78">
        <v>0</v>
      </c>
      <c r="L20" s="78">
        <v>0</v>
      </c>
      <c r="M20" s="65">
        <f t="shared" si="1"/>
        <v>25.300000000000008</v>
      </c>
      <c r="N20" s="65">
        <v>2563</v>
      </c>
      <c r="O20" s="65">
        <v>2200</v>
      </c>
      <c r="P20" s="3">
        <f t="shared" si="2"/>
        <v>1.165</v>
      </c>
      <c r="Q20" s="2">
        <v>6767.7</v>
      </c>
      <c r="R20" s="69">
        <v>0</v>
      </c>
      <c r="S20" s="65">
        <v>0</v>
      </c>
      <c r="T20" s="70">
        <v>0</v>
      </c>
      <c r="U20" s="127">
        <v>0</v>
      </c>
      <c r="V20" s="128"/>
      <c r="W20" s="122">
        <v>-0.17</v>
      </c>
      <c r="X20" s="68">
        <f t="shared" si="3"/>
        <v>-0.17</v>
      </c>
    </row>
    <row r="21" spans="1:24" ht="12.75">
      <c r="A21" s="10">
        <v>43369</v>
      </c>
      <c r="B21" s="65">
        <v>1365.2</v>
      </c>
      <c r="C21" s="70">
        <v>1851.4</v>
      </c>
      <c r="D21" s="106">
        <v>1851.4</v>
      </c>
      <c r="E21" s="106">
        <f t="shared" si="0"/>
        <v>0</v>
      </c>
      <c r="F21" s="78">
        <v>43</v>
      </c>
      <c r="G21" s="65">
        <v>1884.5</v>
      </c>
      <c r="H21" s="65">
        <v>376.9</v>
      </c>
      <c r="I21" s="78">
        <v>73.9</v>
      </c>
      <c r="J21" s="78">
        <v>11</v>
      </c>
      <c r="K21" s="78">
        <v>0</v>
      </c>
      <c r="L21" s="78">
        <v>0</v>
      </c>
      <c r="M21" s="65">
        <f t="shared" si="1"/>
        <v>53.499999999999744</v>
      </c>
      <c r="N21" s="65">
        <v>5659.4</v>
      </c>
      <c r="O21" s="65">
        <v>3800</v>
      </c>
      <c r="P21" s="3">
        <f t="shared" si="2"/>
        <v>1.4893157894736841</v>
      </c>
      <c r="Q21" s="2">
        <v>6767.7</v>
      </c>
      <c r="R21" s="102">
        <v>14.7</v>
      </c>
      <c r="S21" s="103">
        <v>0</v>
      </c>
      <c r="T21" s="104">
        <v>23.8</v>
      </c>
      <c r="U21" s="127">
        <v>0</v>
      </c>
      <c r="V21" s="128"/>
      <c r="W21" s="122">
        <v>0</v>
      </c>
      <c r="X21" s="68">
        <f t="shared" si="3"/>
        <v>38.5</v>
      </c>
    </row>
    <row r="22" spans="1:24" ht="12.75">
      <c r="A22" s="10">
        <v>43370</v>
      </c>
      <c r="B22" s="65">
        <v>6378.2</v>
      </c>
      <c r="C22" s="70">
        <f>1453.3-0.7</f>
        <v>1452.6</v>
      </c>
      <c r="D22" s="106">
        <f>1453.3-0.7</f>
        <v>1452.6</v>
      </c>
      <c r="E22" s="106">
        <f t="shared" si="0"/>
        <v>0</v>
      </c>
      <c r="F22" s="78">
        <v>57.5</v>
      </c>
      <c r="G22" s="65">
        <v>2008.2</v>
      </c>
      <c r="H22" s="65">
        <v>903.1</v>
      </c>
      <c r="I22" s="78">
        <v>65.9</v>
      </c>
      <c r="J22" s="78">
        <v>25.1</v>
      </c>
      <c r="K22" s="78">
        <v>0</v>
      </c>
      <c r="L22" s="78">
        <v>0</v>
      </c>
      <c r="M22" s="65">
        <f t="shared" si="1"/>
        <v>199.19999999999948</v>
      </c>
      <c r="N22" s="65">
        <v>11089.8</v>
      </c>
      <c r="O22" s="65">
        <v>6500</v>
      </c>
      <c r="P22" s="3">
        <f t="shared" si="2"/>
        <v>1.7061230769230769</v>
      </c>
      <c r="Q22" s="2">
        <v>6767.7</v>
      </c>
      <c r="R22" s="102">
        <v>10.84</v>
      </c>
      <c r="S22" s="103">
        <v>0</v>
      </c>
      <c r="T22" s="104">
        <v>0</v>
      </c>
      <c r="U22" s="127">
        <v>0</v>
      </c>
      <c r="V22" s="128"/>
      <c r="W22" s="122">
        <v>0</v>
      </c>
      <c r="X22" s="68">
        <f t="shared" si="3"/>
        <v>10.84</v>
      </c>
    </row>
    <row r="23" spans="1:24" ht="13.5" thickBot="1">
      <c r="A23" s="10">
        <v>43371</v>
      </c>
      <c r="B23" s="65">
        <v>13757.3</v>
      </c>
      <c r="C23" s="74">
        <v>21531.1</v>
      </c>
      <c r="D23" s="106">
        <v>604.5</v>
      </c>
      <c r="E23" s="106">
        <f t="shared" si="0"/>
        <v>20926.6</v>
      </c>
      <c r="F23" s="78">
        <v>75.2</v>
      </c>
      <c r="G23" s="65">
        <v>3620.2</v>
      </c>
      <c r="H23" s="65">
        <v>871.9</v>
      </c>
      <c r="I23" s="78">
        <v>80.6</v>
      </c>
      <c r="J23" s="78">
        <v>30.3</v>
      </c>
      <c r="K23" s="78">
        <v>0</v>
      </c>
      <c r="L23" s="78">
        <v>0</v>
      </c>
      <c r="M23" s="65">
        <f t="shared" si="1"/>
        <v>66.70000000000549</v>
      </c>
      <c r="N23" s="65">
        <v>40033.3</v>
      </c>
      <c r="O23" s="65">
        <v>19500</v>
      </c>
      <c r="P23" s="3">
        <f t="shared" si="2"/>
        <v>2.0529897435897437</v>
      </c>
      <c r="Q23" s="2">
        <v>6767.7</v>
      </c>
      <c r="R23" s="98">
        <v>0</v>
      </c>
      <c r="S23" s="99">
        <v>0</v>
      </c>
      <c r="T23" s="100">
        <v>0</v>
      </c>
      <c r="U23" s="142">
        <v>0</v>
      </c>
      <c r="V23" s="143"/>
      <c r="W23" s="125">
        <v>0</v>
      </c>
      <c r="X23" s="68">
        <f t="shared" si="3"/>
        <v>0</v>
      </c>
    </row>
    <row r="24" spans="1:24" ht="13.5" thickBot="1">
      <c r="A24" s="83" t="s">
        <v>28</v>
      </c>
      <c r="B24" s="85">
        <f aca="true" t="shared" si="4" ref="B24:O24">SUM(B4:B23)</f>
        <v>79971.7</v>
      </c>
      <c r="C24" s="85">
        <f t="shared" si="4"/>
        <v>26219.3</v>
      </c>
      <c r="D24" s="107">
        <f t="shared" si="4"/>
        <v>5292.700000000001</v>
      </c>
      <c r="E24" s="107">
        <f t="shared" si="4"/>
        <v>20926.6</v>
      </c>
      <c r="F24" s="85">
        <f t="shared" si="4"/>
        <v>1028.05</v>
      </c>
      <c r="G24" s="85">
        <f t="shared" si="4"/>
        <v>14557.8</v>
      </c>
      <c r="H24" s="85">
        <f t="shared" si="4"/>
        <v>10634.8</v>
      </c>
      <c r="I24" s="85">
        <f t="shared" si="4"/>
        <v>1540.2000000000003</v>
      </c>
      <c r="J24" s="85">
        <f t="shared" si="4"/>
        <v>489.05</v>
      </c>
      <c r="K24" s="85">
        <f t="shared" si="4"/>
        <v>616.1</v>
      </c>
      <c r="L24" s="85">
        <f t="shared" si="4"/>
        <v>157.8</v>
      </c>
      <c r="M24" s="84">
        <f t="shared" si="4"/>
        <v>139.2800000000032</v>
      </c>
      <c r="N24" s="84">
        <f t="shared" si="4"/>
        <v>135354.08</v>
      </c>
      <c r="O24" s="84">
        <f t="shared" si="4"/>
        <v>124560</v>
      </c>
      <c r="P24" s="86">
        <f>N24/O24</f>
        <v>1.0866576750160564</v>
      </c>
      <c r="Q24" s="2"/>
      <c r="R24" s="75">
        <f>SUM(R4:R23)</f>
        <v>36.34</v>
      </c>
      <c r="S24" s="75">
        <f>SUM(S4:S23)</f>
        <v>0</v>
      </c>
      <c r="T24" s="75">
        <f>SUM(T4:T23)</f>
        <v>4252.8</v>
      </c>
      <c r="U24" s="144">
        <f>SUM(U4:U23)</f>
        <v>5</v>
      </c>
      <c r="V24" s="145"/>
      <c r="W24" s="119">
        <f>SUM(W4:W23)</f>
        <v>-0.17</v>
      </c>
      <c r="X24" s="111">
        <f>R24+S24+U24+T24+V24+W24</f>
        <v>4293.97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4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32" t="s">
        <v>33</v>
      </c>
      <c r="S27" s="132"/>
      <c r="T27" s="132"/>
      <c r="U27" s="132"/>
      <c r="V27" s="50"/>
      <c r="W27" s="50"/>
      <c r="X27" s="50"/>
    </row>
    <row r="28" spans="1:24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46" t="s">
        <v>29</v>
      </c>
      <c r="S28" s="146"/>
      <c r="T28" s="146"/>
      <c r="U28" s="146"/>
      <c r="V28" s="50"/>
      <c r="W28" s="50"/>
      <c r="X28" s="50"/>
    </row>
    <row r="29" spans="1:24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34">
        <v>43374</v>
      </c>
      <c r="S29" s="147">
        <f>150580.25/1000</f>
        <v>150.58025</v>
      </c>
      <c r="T29" s="147"/>
      <c r="U29" s="147"/>
      <c r="V29" s="57"/>
      <c r="W29" s="57"/>
      <c r="X29" s="57"/>
    </row>
    <row r="30" spans="1:24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35"/>
      <c r="S30" s="147"/>
      <c r="T30" s="147"/>
      <c r="U30" s="147"/>
      <c r="V30" s="57"/>
      <c r="W30" s="57"/>
      <c r="X30" s="57"/>
    </row>
    <row r="31" spans="1:24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3" t="s">
        <v>34</v>
      </c>
      <c r="T31" s="34" t="s">
        <v>39</v>
      </c>
      <c r="U31" s="48">
        <f>'[1]серпень'!$I$83</f>
        <v>0</v>
      </c>
      <c r="V31" s="54"/>
      <c r="W31" s="54"/>
      <c r="X31" s="55"/>
    </row>
    <row r="32" spans="1:24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29" t="s">
        <v>45</v>
      </c>
      <c r="T32" s="130"/>
      <c r="U32" s="35">
        <f>'[1]серпень'!$I$82</f>
        <v>0</v>
      </c>
      <c r="V32" s="56"/>
      <c r="W32" s="56"/>
      <c r="X32" s="55"/>
    </row>
    <row r="33" spans="1:24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31" t="s">
        <v>40</v>
      </c>
      <c r="T33" s="131"/>
      <c r="U33" s="48">
        <f>'[1]серпень'!$I$81</f>
        <v>0</v>
      </c>
      <c r="V33" s="54"/>
      <c r="W33" s="54"/>
      <c r="X33" s="55"/>
    </row>
    <row r="34" spans="1:24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56"/>
      <c r="V34" s="56"/>
      <c r="W34" s="56"/>
      <c r="X34" s="55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4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32" t="s">
        <v>30</v>
      </c>
      <c r="S37" s="132"/>
      <c r="T37" s="132"/>
      <c r="U37" s="132"/>
      <c r="V37" s="52"/>
      <c r="W37" s="52"/>
      <c r="X37" s="52"/>
    </row>
    <row r="38" spans="1:24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33" t="s">
        <v>31</v>
      </c>
      <c r="S38" s="133"/>
      <c r="T38" s="133"/>
      <c r="U38" s="133"/>
      <c r="V38" s="53"/>
      <c r="W38" s="53"/>
      <c r="X38" s="53"/>
    </row>
    <row r="39" spans="1:24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34">
        <v>43374</v>
      </c>
      <c r="S39" s="136">
        <v>0</v>
      </c>
      <c r="T39" s="137"/>
      <c r="U39" s="138"/>
      <c r="V39" s="51"/>
      <c r="W39" s="51"/>
      <c r="X39" s="51"/>
    </row>
    <row r="40" spans="1:24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35"/>
      <c r="S40" s="139"/>
      <c r="T40" s="140"/>
      <c r="U40" s="141"/>
      <c r="V40" s="51"/>
      <c r="W40" s="51"/>
      <c r="X40" s="5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6">
    <mergeCell ref="A1:P1"/>
    <mergeCell ref="R1:X1"/>
    <mergeCell ref="A2:P2"/>
    <mergeCell ref="R2:X2"/>
    <mergeCell ref="U3:V3"/>
    <mergeCell ref="U4:V4"/>
    <mergeCell ref="U5:V5"/>
    <mergeCell ref="U6:V6"/>
    <mergeCell ref="U7:V7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U22:V22"/>
    <mergeCell ref="U23:V23"/>
    <mergeCell ref="U24:V24"/>
    <mergeCell ref="R27:U27"/>
    <mergeCell ref="R28:U28"/>
    <mergeCell ref="U17:V17"/>
    <mergeCell ref="U18:V18"/>
    <mergeCell ref="U19:V19"/>
    <mergeCell ref="U20:V20"/>
    <mergeCell ref="U21:V21"/>
    <mergeCell ref="R39:R40"/>
    <mergeCell ref="S39:U40"/>
    <mergeCell ref="R29:R30"/>
    <mergeCell ref="S29:U30"/>
    <mergeCell ref="S32:T32"/>
    <mergeCell ref="S33:T33"/>
    <mergeCell ref="R37:U37"/>
    <mergeCell ref="R38:U38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dohod2</dc:creator>
  <cp:keywords/>
  <dc:description/>
  <cp:lastModifiedBy>dohod3</cp:lastModifiedBy>
  <cp:lastPrinted>2018-07-16T12:19:29Z</cp:lastPrinted>
  <dcterms:created xsi:type="dcterms:W3CDTF">2006-11-30T08:16:02Z</dcterms:created>
  <dcterms:modified xsi:type="dcterms:W3CDTF">2018-11-12T10:54:31Z</dcterms:modified>
  <cp:category/>
  <cp:version/>
  <cp:contentType/>
  <cp:contentStatus/>
</cp:coreProperties>
</file>